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760"/>
  </bookViews>
  <sheets>
    <sheet name="حساب الضريبة المستحقة" sheetId="2" r:id="rId1"/>
    <sheet name="الشرائح التصاعدية للأفراد" sheetId="1" r:id="rId2"/>
    <sheet name="الشرائح التصاعدية للشركات" sheetId="4" r:id="rId3"/>
  </sheets>
  <externalReferences>
    <externalReference r:id="rId4"/>
    <externalReference r:id="rId5"/>
  </externalReferences>
  <definedNames>
    <definedName name="بيان">'[1]1'!$E$7:$E$50</definedName>
    <definedName name="بيان_10">'[1]10'!$E$7:$E$50</definedName>
    <definedName name="بيان_11">'[1]11'!$E$7:$E$50</definedName>
    <definedName name="بيان_12">'[1]12'!$E$7:$E$50</definedName>
    <definedName name="بيان_13">'[1]13'!$E$7:$E$50</definedName>
    <definedName name="بيان_14">'[1]14'!$E$7:$E$50</definedName>
    <definedName name="بيان_15">'[1]15'!$E$7:$E$50</definedName>
    <definedName name="بيان_16">'[1]16'!$E$7:$E$50</definedName>
    <definedName name="بيان_17">'[1]17'!$E$7:$E$50</definedName>
    <definedName name="بيان_18">'[1]18'!$E$7:$E$50</definedName>
    <definedName name="بيان_19">'[1]19'!$E$7:$E$50</definedName>
    <definedName name="بيان_2">'[1]2'!$E$7:$E$50</definedName>
    <definedName name="بيان_20">'[1]20'!$E$7:$E$50</definedName>
    <definedName name="بيان_21">'[1]21'!$E$7:$E$50</definedName>
    <definedName name="بيان_22">'[1]22'!$E$7:$E$50</definedName>
    <definedName name="بيان_23">'[1]23'!$E$7:$E$50</definedName>
    <definedName name="بيان_24">'[1]24'!$E$7:$E$50</definedName>
    <definedName name="بيان_25">'[1]25'!$E$7:$E$50</definedName>
    <definedName name="بيان_26">'[1]26'!$E$7:$E$50</definedName>
    <definedName name="بيان_27">'[1]27'!$E$7:$E$50</definedName>
    <definedName name="بيان_28">'[1]28'!$E$7:$E$50</definedName>
    <definedName name="بيان_29">'[1]29'!$E$7:$E$50</definedName>
    <definedName name="بيان_3">'[1]3'!$E$7:$E$50</definedName>
    <definedName name="بيان_30">'[1]30'!$E$7:$E$50</definedName>
    <definedName name="بيان_31">'[1]31'!$E$7:$E$50</definedName>
    <definedName name="بيان_4">'[1]4'!$E$7:$E$50</definedName>
    <definedName name="بيان_5">'[1]5'!$E$7:$E$50</definedName>
    <definedName name="بيان_6">'[1]6'!$E$7:$E$50</definedName>
    <definedName name="بيان_7">'[1]7'!$E$7:$E$50</definedName>
    <definedName name="بيان_8">'[1]8'!$E$7:$E$50</definedName>
    <definedName name="بيان_9">'[1]9'!$E$7:$E$50</definedName>
    <definedName name="تحليل">'[1]1'!$D$7:$D$50</definedName>
    <definedName name="تحليل_10">'[1]10'!$D$7:$D$50</definedName>
    <definedName name="تحليل_11">'[1]11'!$D$7:$D$50</definedName>
    <definedName name="تحليل_12">'[1]12'!$D$7:$D$50</definedName>
    <definedName name="تحليل_13">'[1]13'!$D$7:$D$50</definedName>
    <definedName name="تحليل_14">'[1]14'!$D$7:$D$50</definedName>
    <definedName name="تحليل_15">'[1]15'!$D$7:$D$50</definedName>
    <definedName name="تحليل_16">'[1]16'!$D$7:$D$50</definedName>
    <definedName name="تحليل_17">'[1]17'!$D$7:$D$50</definedName>
    <definedName name="تحليل_18">'[1]18'!$D$7:$D$50</definedName>
    <definedName name="تحليل_19">'[1]19'!$D$7:$D$50</definedName>
    <definedName name="تحليل_2">'[1]2'!$D$7:$D$50</definedName>
    <definedName name="تحليل_20">'[1]20'!$D$7:$D$50</definedName>
    <definedName name="تحليل_21">'[1]21'!$D$7:$D$50</definedName>
    <definedName name="تحليل_22">'[1]22'!$D$7:$D$50</definedName>
    <definedName name="تحليل_23">'[1]23'!$D$7:$D$50</definedName>
    <definedName name="تحليل_24">'[1]24'!$D$7:$D$50</definedName>
    <definedName name="تحليل_25">'[1]25'!$D$7:$D$50</definedName>
    <definedName name="تحليل_26">'[1]26'!$D$7:$D$50</definedName>
    <definedName name="تحليل_27">'[1]27'!$D$7:$D$50</definedName>
    <definedName name="تحليل_28">'[1]28'!$D$7:$D$50</definedName>
    <definedName name="تحليل_29">'[1]29'!$D$7:$D$50</definedName>
    <definedName name="تحليل_3">'[1]3'!$D$7:$D$50</definedName>
    <definedName name="تحليل_30">'[1]30'!$D$7:$D$50</definedName>
    <definedName name="تحليل_31">'[1]31'!$D$7:$D$50</definedName>
    <definedName name="تحليل_4">'[1]4'!$D$7:$D$50</definedName>
    <definedName name="تحليل_5">'[1]5'!$D$7:$D$50</definedName>
    <definedName name="تحليل_6">'[1]6'!$D$7:$D$50</definedName>
    <definedName name="تحليل_7">'[1]7'!$D$7:$D$50</definedName>
    <definedName name="تحليل_8">'[1]8'!$D$7:$D$50</definedName>
    <definedName name="تحليل_9">'[1]9'!$D$7:$D$50</definedName>
    <definedName name="تحليلى_4">'[1]4'!$C$7:$C$50</definedName>
    <definedName name="تحليلي">'[1]1'!$C$7:$C$50</definedName>
    <definedName name="تحليلي_10">'[1]10'!$C$7:$C$50</definedName>
    <definedName name="تحليلي_11">'[1]11'!$C$7:$C$50</definedName>
    <definedName name="تحليلي_12">'[1]12'!$C$7:$C$50</definedName>
    <definedName name="تحليلي_13">'[1]13'!$C$7:$C$50</definedName>
    <definedName name="تحليلي_14">'[1]14'!$C$7:$C$50</definedName>
    <definedName name="تحليلي_15">'[1]15'!$C$7:$C$50</definedName>
    <definedName name="تحليلي_16">'[1]16'!$C$7:$C$50</definedName>
    <definedName name="تحليلي_17">'[1]17'!$C$7:$C$50</definedName>
    <definedName name="تحليلي_18">'[1]18'!$C$7:$C$50</definedName>
    <definedName name="تحليلي_19">'[1]19'!$C$7:$C$50</definedName>
    <definedName name="تحليلي_2">'[1]2'!$C$7:$C$50</definedName>
    <definedName name="تحليلي_20">'[1]20'!$C$7:$C$50</definedName>
    <definedName name="تحليلي_21">'[1]21'!$C$7:$C$50</definedName>
    <definedName name="تحليلي_22">'[1]22'!$C$7:$C$50</definedName>
    <definedName name="تحليلي_23">'[1]23'!$C$7:$C$50</definedName>
    <definedName name="تحليلي_24">'[1]24'!$C$7:$C$50</definedName>
    <definedName name="تحليلي_25">'[1]25'!$C$7:$C$50</definedName>
    <definedName name="تحليلي_26">'[1]26'!$C$7:$C$50</definedName>
    <definedName name="تحليلي_27">'[1]27'!$C$7:$C$50</definedName>
    <definedName name="تحليلي_28">'[1]28'!$C$7:$C$50</definedName>
    <definedName name="تحليلي_29">'[1]29'!$C$7:$C$50</definedName>
    <definedName name="تحليلي_3">'[1]3'!$C$7:$C$50</definedName>
    <definedName name="تحليلي_30">'[1]30'!$C$7:$C$50</definedName>
    <definedName name="تحليلي_31">'[1]31'!$C$7:$C$50</definedName>
    <definedName name="تحليلي_5">'[1]5'!$C$7:$C$50</definedName>
    <definedName name="تحليلي_6">'[1]6'!$C$7:$C$50</definedName>
    <definedName name="تحليلي_7">'[1]7'!$C$7:$C$50</definedName>
    <definedName name="تحليلي_8">'[1]8'!$C$7:$C$50</definedName>
    <definedName name="تحليلي_9">'[1]9'!$C$7:$C$50</definedName>
    <definedName name="تسوية">'[2]كشف التسوية'!$A$1:$G$49</definedName>
    <definedName name="كود_الحساب" localSheetId="2">#REF!</definedName>
    <definedName name="كود_الحساب">#REF!</definedName>
  </definedNames>
  <calcPr calcId="144525"/>
</workbook>
</file>

<file path=xl/calcChain.xml><?xml version="1.0" encoding="utf-8"?>
<calcChain xmlns="http://schemas.openxmlformats.org/spreadsheetml/2006/main">
  <c r="K16" i="4" l="1"/>
  <c r="N17" i="4" s="1"/>
  <c r="K12" i="4"/>
  <c r="N13" i="4" s="1"/>
  <c r="K7" i="4"/>
  <c r="N8" i="4" s="1"/>
  <c r="K3" i="4"/>
  <c r="N4" i="4" s="1"/>
  <c r="F35" i="2"/>
  <c r="N9" i="4"/>
  <c r="D9" i="4"/>
  <c r="G8" i="4"/>
  <c r="H8" i="4" s="1"/>
  <c r="H17" i="4"/>
  <c r="H13" i="4"/>
  <c r="A11" i="4"/>
  <c r="A15" i="4" s="1"/>
  <c r="H4" i="4"/>
  <c r="Q7" i="4" l="1"/>
  <c r="F27" i="2" s="1"/>
  <c r="Q16" i="4" l="1"/>
  <c r="F43" i="2" s="1"/>
  <c r="Q12" i="4"/>
  <c r="Q3" i="4"/>
  <c r="K26" i="1"/>
  <c r="K18" i="1"/>
  <c r="K10" i="1"/>
  <c r="K3" i="1"/>
  <c r="A25" i="1" l="1"/>
  <c r="A17" i="1"/>
  <c r="N15" i="1"/>
  <c r="N12" i="1"/>
  <c r="N6" i="1"/>
  <c r="N7" i="1"/>
  <c r="N5" i="1"/>
  <c r="N4" i="1"/>
  <c r="G4" i="1"/>
  <c r="D23" i="1"/>
  <c r="D22" i="1"/>
  <c r="D21" i="1"/>
  <c r="D20" i="1"/>
  <c r="D15" i="1"/>
  <c r="D14" i="1"/>
  <c r="D13" i="1"/>
  <c r="D12" i="1"/>
  <c r="D7" i="1"/>
  <c r="D6" i="1"/>
  <c r="G6" i="1" s="1"/>
  <c r="H6" i="1" s="1"/>
  <c r="D5" i="1"/>
  <c r="N13" i="1" l="1"/>
  <c r="N14" i="1"/>
  <c r="N11" i="1"/>
  <c r="Q3" i="1"/>
  <c r="F19" i="2" s="1"/>
  <c r="Q10" i="1" l="1"/>
  <c r="N22" i="1"/>
  <c r="N21" i="1"/>
  <c r="N20" i="1"/>
  <c r="N23" i="1"/>
  <c r="N19" i="1"/>
  <c r="H4" i="1"/>
  <c r="G5" i="1"/>
  <c r="H5" i="1" s="1"/>
  <c r="G11" i="1"/>
  <c r="H11" i="1" s="1"/>
  <c r="G12" i="1"/>
  <c r="H12" i="1" s="1"/>
  <c r="G13" i="1"/>
  <c r="H13" i="1" s="1"/>
  <c r="G14" i="1"/>
  <c r="H14" i="1" s="1"/>
  <c r="G19" i="1"/>
  <c r="H19" i="1" s="1"/>
  <c r="G20" i="1"/>
  <c r="H20" i="1" s="1"/>
  <c r="G21" i="1"/>
  <c r="H21" i="1" s="1"/>
  <c r="G22" i="1"/>
  <c r="H22" i="1" s="1"/>
  <c r="G27" i="1"/>
  <c r="H27" i="1" s="1"/>
  <c r="G28" i="1"/>
  <c r="H28" i="1" s="1"/>
  <c r="G29" i="1"/>
  <c r="H29" i="1" s="1"/>
  <c r="G30" i="1"/>
  <c r="H30" i="1" s="1"/>
  <c r="N29" i="1"/>
  <c r="N28" i="1" l="1"/>
  <c r="N27" i="1"/>
  <c r="N31" i="1"/>
  <c r="N30" i="1"/>
  <c r="Q18" i="1"/>
  <c r="Q26" i="1" l="1"/>
</calcChain>
</file>

<file path=xl/sharedStrings.xml><?xml version="1.0" encoding="utf-8"?>
<sst xmlns="http://schemas.openxmlformats.org/spreadsheetml/2006/main" count="169" uniqueCount="28">
  <si>
    <t>الشريحة الخامسة</t>
  </si>
  <si>
    <t>الشريحة الرابعة</t>
  </si>
  <si>
    <t>الشريحة الثالثة</t>
  </si>
  <si>
    <t>الشريحة الثانية</t>
  </si>
  <si>
    <t>الشريحة الاولى</t>
  </si>
  <si>
    <t>المبلغ المستحق</t>
  </si>
  <si>
    <t>الشرائح</t>
  </si>
  <si>
    <t>ما لا نهاية</t>
  </si>
  <si>
    <t>الضريبة المستحقة</t>
  </si>
  <si>
    <t>الفرق بين مبلغى الشريحة الواحدة</t>
  </si>
  <si>
    <t>سعر الضريبة للشريحة</t>
  </si>
  <si>
    <t>الى</t>
  </si>
  <si>
    <t>من</t>
  </si>
  <si>
    <t>الوعاء الخاضع للضريبة</t>
  </si>
  <si>
    <t xml:space="preserve">عن عامى </t>
  </si>
  <si>
    <t>2011 و 2012</t>
  </si>
  <si>
    <t xml:space="preserve"> 2013 و 2014</t>
  </si>
  <si>
    <t xml:space="preserve"> 2015 و 2016</t>
  </si>
  <si>
    <t xml:space="preserve">ما قبل عام </t>
  </si>
  <si>
    <t>من سنة 2005 وحتى سنة 2010</t>
  </si>
  <si>
    <t>من سنة 2011 وحتى سنة 2012</t>
  </si>
  <si>
    <t>من سنة 2013 وحتى سنة 2014</t>
  </si>
  <si>
    <t>من سنة 2015 وحتى سنة 2016</t>
  </si>
  <si>
    <t>الوعاء الضريبى</t>
  </si>
  <si>
    <t>الكيان القانونى</t>
  </si>
  <si>
    <t>منشأة فردية</t>
  </si>
  <si>
    <t>شركة أشخاص / أموال</t>
  </si>
  <si>
    <t>لا يوجد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</si>
</sst>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ج.م.‏&quot;\ * #,##0.00_-;_-&quot;ج.م.‏&quot;\ * #,##0.00\-;_-&quot;ج.م.‏&quot;\ * &quot;-&quot;??_-;_-@_-"/>
    <numFmt numFmtId="43" formatCode="_-* #,##0.00_-;_-* #,##0.00\-;_-* &quot;-&quot;??_-;_-@_-"/>
    <numFmt numFmtId="164" formatCode="0.0%"/>
    <numFmt numFmtId="165" formatCode="_(* #,##0.00_);_(* \(#,##0.00\);_(* &quot;-&quot;??_);_(@_)"/>
    <numFmt numFmtId="166" formatCode="[$-2010000]yyyy/mm/dd;@"/>
    <numFmt numFmtId="167" formatCode="_-[$ج.م.‏-C01]\ * #,##0.00_-;_-[$ج.م.‏-C01]\ * #,##0.00\-;_-[$ج.م.‏-C01]\ * &quot;-&quot;??_-;_-@_-"/>
  </numFmts>
  <fonts count="9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charset val="178"/>
      <scheme val="minor"/>
    </font>
    <font>
      <sz val="26"/>
      <color theme="1"/>
      <name val="Calibri"/>
      <family val="2"/>
      <charset val="178"/>
      <scheme val="minor"/>
    </font>
    <font>
      <sz val="36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 style="mediumDashed">
        <color auto="1"/>
      </right>
      <top/>
      <bottom/>
      <diagonal/>
    </border>
    <border>
      <left style="mediumDashed">
        <color auto="1"/>
      </left>
      <right style="mediumDashed">
        <color auto="1"/>
      </right>
      <top/>
      <bottom style="mediumDashed">
        <color auto="1"/>
      </bottom>
      <diagonal/>
    </border>
  </borders>
  <cellStyleXfs count="26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center" vertical="center"/>
    </xf>
    <xf numFmtId="9" fontId="2" fillId="2" borderId="1" xfId="2" applyFont="1" applyFill="1" applyBorder="1" applyAlignment="1">
      <alignment horizontal="center" vertical="center"/>
    </xf>
    <xf numFmtId="9" fontId="2" fillId="2" borderId="1" xfId="2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43" fontId="2" fillId="2" borderId="1" xfId="25" applyFont="1" applyFill="1" applyBorder="1" applyAlignment="1">
      <alignment horizontal="center" vertical="center"/>
    </xf>
    <xf numFmtId="43" fontId="2" fillId="2" borderId="0" xfId="25" applyFont="1" applyFill="1" applyAlignment="1">
      <alignment horizontal="center" vertical="center"/>
    </xf>
    <xf numFmtId="43" fontId="2" fillId="2" borderId="0" xfId="1" applyNumberFormat="1" applyFont="1" applyFill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43" fontId="2" fillId="5" borderId="1" xfId="25" applyFont="1" applyFill="1" applyBorder="1" applyAlignment="1">
      <alignment horizontal="center" vertical="center"/>
    </xf>
    <xf numFmtId="0" fontId="2" fillId="5" borderId="0" xfId="1" applyFont="1" applyFill="1" applyAlignment="1">
      <alignment horizontal="center" vertical="center"/>
    </xf>
    <xf numFmtId="167" fontId="2" fillId="5" borderId="1" xfId="25" applyNumberFormat="1" applyFont="1" applyFill="1" applyBorder="1" applyAlignment="1">
      <alignment horizontal="center" vertical="center"/>
    </xf>
    <xf numFmtId="43" fontId="2" fillId="4" borderId="1" xfId="25" applyFont="1" applyFill="1" applyBorder="1" applyAlignment="1">
      <alignment horizontal="center" vertical="center"/>
    </xf>
    <xf numFmtId="0" fontId="2" fillId="4" borderId="0" xfId="1" applyFont="1" applyFill="1" applyAlignment="1">
      <alignment horizontal="center" vertical="center"/>
    </xf>
    <xf numFmtId="167" fontId="2" fillId="4" borderId="1" xfId="25" applyNumberFormat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/>
    </xf>
    <xf numFmtId="43" fontId="2" fillId="6" borderId="1" xfId="25" applyFont="1" applyFill="1" applyBorder="1" applyAlignment="1">
      <alignment horizontal="center" vertical="center"/>
    </xf>
    <xf numFmtId="0" fontId="2" fillId="6" borderId="0" xfId="1" applyFont="1" applyFill="1" applyAlignment="1">
      <alignment horizontal="center" vertical="center"/>
    </xf>
    <xf numFmtId="167" fontId="2" fillId="6" borderId="1" xfId="25" applyNumberFormat="1" applyFont="1" applyFill="1" applyBorder="1" applyAlignment="1">
      <alignment horizontal="center" vertical="center"/>
    </xf>
    <xf numFmtId="0" fontId="2" fillId="7" borderId="1" xfId="1" applyFont="1" applyFill="1" applyBorder="1" applyAlignment="1">
      <alignment horizontal="center" vertical="center"/>
    </xf>
    <xf numFmtId="43" fontId="2" fillId="7" borderId="1" xfId="25" applyFont="1" applyFill="1" applyBorder="1" applyAlignment="1">
      <alignment horizontal="center" vertical="center"/>
    </xf>
    <xf numFmtId="0" fontId="2" fillId="7" borderId="0" xfId="1" applyFont="1" applyFill="1" applyAlignment="1">
      <alignment horizontal="center" vertical="center"/>
    </xf>
    <xf numFmtId="167" fontId="2" fillId="7" borderId="1" xfId="25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43" fontId="2" fillId="3" borderId="0" xfId="25" applyFont="1" applyFill="1" applyAlignment="1">
      <alignment horizontal="center" vertical="center"/>
    </xf>
    <xf numFmtId="43" fontId="2" fillId="3" borderId="0" xfId="1" applyNumberFormat="1" applyFont="1" applyFill="1" applyAlignment="1">
      <alignment horizontal="center" vertical="center"/>
    </xf>
    <xf numFmtId="166" fontId="2" fillId="2" borderId="0" xfId="1" applyNumberFormat="1" applyFont="1" applyFill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center" readingOrder="2"/>
    </xf>
    <xf numFmtId="0" fontId="0" fillId="2" borderId="0" xfId="0" applyFill="1" applyProtection="1">
      <protection locked="0"/>
    </xf>
    <xf numFmtId="0" fontId="0" fillId="3" borderId="0" xfId="0" applyFill="1" applyProtection="1">
      <protection locked="0"/>
    </xf>
    <xf numFmtId="167" fontId="6" fillId="2" borderId="2" xfId="0" applyNumberFormat="1" applyFont="1" applyFill="1" applyBorder="1" applyAlignment="1" applyProtection="1">
      <alignment horizontal="center" vertical="center"/>
      <protection locked="0"/>
    </xf>
    <xf numFmtId="167" fontId="6" fillId="2" borderId="2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0" fillId="3" borderId="0" xfId="0" applyFill="1" applyProtection="1">
      <protection hidden="1"/>
    </xf>
    <xf numFmtId="0" fontId="0" fillId="2" borderId="0" xfId="0" applyFill="1" applyProtection="1">
      <protection hidden="1"/>
    </xf>
    <xf numFmtId="167" fontId="0" fillId="2" borderId="0" xfId="0" applyNumberFormat="1" applyFill="1" applyAlignment="1" applyProtection="1">
      <protection locked="0"/>
    </xf>
    <xf numFmtId="0" fontId="5" fillId="4" borderId="3" xfId="0" applyFont="1" applyFill="1" applyBorder="1" applyAlignment="1" applyProtection="1">
      <alignment horizontal="center" vertic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5" fillId="4" borderId="5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center" vertical="center"/>
      <protection hidden="1"/>
    </xf>
  </cellXfs>
  <cellStyles count="26">
    <cellStyle name="Comma" xfId="25" builtinId="3"/>
    <cellStyle name="Comma 2" xfId="3"/>
    <cellStyle name="Comma 2 2" xfId="4"/>
    <cellStyle name="Comma 2 3" xfId="5"/>
    <cellStyle name="Comma 3" xfId="6"/>
    <cellStyle name="Comma 4" xfId="7"/>
    <cellStyle name="Comma 5" xfId="8"/>
    <cellStyle name="Comma 6" xfId="9"/>
    <cellStyle name="Currency 2" xfId="10"/>
    <cellStyle name="Currency 3" xfId="11"/>
    <cellStyle name="Currency 4" xfId="12"/>
    <cellStyle name="Normal" xfId="0" builtinId="0"/>
    <cellStyle name="Normal 10" xfId="13"/>
    <cellStyle name="Normal 11" xfId="1"/>
    <cellStyle name="Normal 2" xfId="14"/>
    <cellStyle name="Normal 2 2" xfId="15"/>
    <cellStyle name="Normal 3" xfId="16"/>
    <cellStyle name="Normal 4" xfId="17"/>
    <cellStyle name="Normal 5" xfId="18"/>
    <cellStyle name="Normal 6" xfId="19"/>
    <cellStyle name="Normal 7" xfId="20"/>
    <cellStyle name="Normal 8" xfId="21"/>
    <cellStyle name="Normal 9" xfId="22"/>
    <cellStyle name="Percent 2" xfId="23"/>
    <cellStyle name="Percent 3" xfId="24"/>
    <cellStyle name="Percent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9528</xdr:rowOff>
    </xdr:from>
    <xdr:to>
      <xdr:col>5</xdr:col>
      <xdr:colOff>2790825</xdr:colOff>
      <xdr:row>6</xdr:row>
      <xdr:rowOff>152400</xdr:rowOff>
    </xdr:to>
    <xdr:sp macro="" textlink="">
      <xdr:nvSpPr>
        <xdr:cNvPr id="2" name="Oval 1"/>
        <xdr:cNvSpPr/>
      </xdr:nvSpPr>
      <xdr:spPr>
        <a:xfrm>
          <a:off x="200025" y="9528"/>
          <a:ext cx="8867775" cy="1485897"/>
        </a:xfrm>
        <a:prstGeom prst="ellipse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1"/>
          <a:r>
            <a:rPr lang="ar-EG" sz="1600">
              <a:solidFill>
                <a:sysClr val="windowText" lastClr="000000"/>
              </a:solidFill>
            </a:rPr>
            <a:t>حساب الضريبة المستحقة على أرباح الأشخاص الطبيعية</a:t>
          </a:r>
          <a:r>
            <a:rPr lang="ar-EG" sz="1600" baseline="0">
              <a:solidFill>
                <a:sysClr val="windowText" lastClr="000000"/>
              </a:solidFill>
            </a:rPr>
            <a:t> والأعتبارية </a:t>
          </a:r>
          <a:r>
            <a:rPr lang="ar-EG" sz="1600">
              <a:solidFill>
                <a:sysClr val="windowText" lastClr="000000"/>
              </a:solidFill>
            </a:rPr>
            <a:t>عن سنوات مختلفة </a:t>
          </a:r>
        </a:p>
        <a:p>
          <a:pPr algn="ctr" rtl="1"/>
          <a:r>
            <a:rPr lang="ar-EG" sz="1400">
              <a:solidFill>
                <a:schemeClr val="accent1">
                  <a:lumMod val="50000"/>
                </a:schemeClr>
              </a:solidFill>
            </a:rPr>
            <a:t>من فضلك أختر من الكيان القانونى</a:t>
          </a:r>
        </a:p>
        <a:p>
          <a:pPr algn="ctr" rtl="1"/>
          <a:r>
            <a:rPr lang="ar-EG" sz="1400">
              <a:solidFill>
                <a:schemeClr val="accent1">
                  <a:lumMod val="50000"/>
                </a:schemeClr>
              </a:solidFill>
            </a:rPr>
            <a:t>ثم أدخل صافى الربح للسنة المحددة</a:t>
          </a:r>
        </a:p>
        <a:p>
          <a:pPr algn="ctr" rtl="1"/>
          <a:r>
            <a:rPr lang="ar-EG" sz="1400">
              <a:solidFill>
                <a:schemeClr val="accent1">
                  <a:lumMod val="50000"/>
                </a:schemeClr>
              </a:solidFill>
            </a:rPr>
            <a:t>وستظهر</a:t>
          </a:r>
          <a:r>
            <a:rPr lang="ar-EG" sz="1400" baseline="0">
              <a:solidFill>
                <a:schemeClr val="accent1">
                  <a:lumMod val="50000"/>
                </a:schemeClr>
              </a:solidFill>
            </a:rPr>
            <a:t> لك الضريبة المستحقة</a:t>
          </a:r>
        </a:p>
        <a:p>
          <a:pPr algn="ctr" rtl="1"/>
          <a:endParaRPr lang="en-US" sz="105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ohamad\Downloads\acprog\&#1602;&#1610;&#1608;&#1583;%20&#1575;&#1604;&#1610;&#1608;&#1605;&#1610;&#15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Old%20Excel\eart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دليل الحسابات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1 (2)"/>
      <sheetName val="2 (2)"/>
      <sheetName val="3 (2)"/>
      <sheetName val="4 (2)"/>
      <sheetName val="5 (2)"/>
      <sheetName val="6 (2)"/>
      <sheetName val="7 (2)"/>
      <sheetName val="8 (2)"/>
      <sheetName val="9 (2)"/>
      <sheetName val="10 (2)"/>
      <sheetName val="11 (2)"/>
      <sheetName val="12 (2)"/>
      <sheetName val="13 (2)"/>
      <sheetName val="14 (2)"/>
      <sheetName val="15 (2)"/>
      <sheetName val="16 (2)"/>
      <sheetName val="17 (2)"/>
      <sheetName val="18 (2)"/>
      <sheetName val="19 (2)"/>
      <sheetName val="20 (2)"/>
      <sheetName val="21 (2)"/>
      <sheetName val="22 (2)"/>
      <sheetName val="23 (2)"/>
      <sheetName val="24 (2)"/>
      <sheetName val="25 (2)"/>
      <sheetName val="26 (2)"/>
      <sheetName val="27 (2)"/>
      <sheetName val="28 (2)"/>
      <sheetName val="29 (2)"/>
      <sheetName val="30 (2)"/>
      <sheetName val="31 (2)"/>
      <sheetName val="1 (3)"/>
      <sheetName val="2 (3)"/>
      <sheetName val="3 (3)"/>
      <sheetName val="4 (3)"/>
      <sheetName val="5 (3)"/>
      <sheetName val="6 (3)"/>
      <sheetName val="7 (3)"/>
      <sheetName val="8 (3)"/>
      <sheetName val="9 (3)"/>
      <sheetName val="10 (3)"/>
      <sheetName val="11 (3)"/>
      <sheetName val="12 (3)"/>
      <sheetName val="13 (3)"/>
      <sheetName val="14 (3)"/>
      <sheetName val="15 (3)"/>
      <sheetName val="16 (3)"/>
      <sheetName val="17 (3)"/>
      <sheetName val="18 (3)"/>
      <sheetName val="19 (3)"/>
      <sheetName val="20 (3)"/>
      <sheetName val="21 (3)"/>
      <sheetName val="22 (3)"/>
      <sheetName val="23 (3)"/>
      <sheetName val="24 (3)"/>
      <sheetName val="25 (3)"/>
      <sheetName val="26 (3)"/>
      <sheetName val="27 (3)"/>
      <sheetName val="28 (3)"/>
      <sheetName val="29 (3)"/>
      <sheetName val="30 (3)"/>
      <sheetName val="31 (3)"/>
      <sheetName val="1 (4)"/>
      <sheetName val="2 (4)"/>
      <sheetName val="3 (4)"/>
      <sheetName val="4 (4)"/>
      <sheetName val="5 (4)"/>
      <sheetName val="6 (4)"/>
      <sheetName val="7 (4)"/>
      <sheetName val="8 (4)"/>
      <sheetName val="9 (4)"/>
      <sheetName val="10 (4)"/>
      <sheetName val="11 (4)"/>
      <sheetName val="12 (4)"/>
      <sheetName val="13 (4)"/>
      <sheetName val="14 (4)"/>
      <sheetName val="15 (4)"/>
      <sheetName val="16 (4)"/>
      <sheetName val="17 (4)"/>
      <sheetName val="18 (4)"/>
      <sheetName val="19 (4)"/>
      <sheetName val="20 (4)"/>
      <sheetName val="21 (4)"/>
      <sheetName val="22 (4)"/>
      <sheetName val="23 (4)"/>
      <sheetName val="24 (4)"/>
      <sheetName val="25 (4)"/>
      <sheetName val="26 (4)"/>
      <sheetName val="27 (4)"/>
      <sheetName val="28 (4)"/>
      <sheetName val="29 (4)"/>
      <sheetName val="30 (4)"/>
      <sheetName val="31 (4)"/>
      <sheetName val="1 (5)"/>
      <sheetName val="2 (5)"/>
      <sheetName val="3 (5)"/>
      <sheetName val="4 (5)"/>
      <sheetName val="5 (5)"/>
      <sheetName val="6 (5)"/>
      <sheetName val="7 (5)"/>
      <sheetName val="8 (5)"/>
      <sheetName val="9 (5)"/>
      <sheetName val="10 (5)"/>
      <sheetName val="11 (5)"/>
      <sheetName val="12 (5)"/>
      <sheetName val="13 (5)"/>
      <sheetName val="14 (5)"/>
      <sheetName val="15 (5)"/>
      <sheetName val="16 (5)"/>
      <sheetName val="17 (5)"/>
      <sheetName val="18 (5)"/>
      <sheetName val="19 (5)"/>
      <sheetName val="20 (5)"/>
      <sheetName val="21 (5)"/>
      <sheetName val="22 (5)"/>
      <sheetName val="23 (5)"/>
      <sheetName val="24 (5)"/>
      <sheetName val="25 (5)"/>
      <sheetName val="26 (5)"/>
      <sheetName val="27 (5)"/>
      <sheetName val="28 (5)"/>
      <sheetName val="29 (5)"/>
      <sheetName val="30 (5)"/>
      <sheetName val="31 (5)"/>
      <sheetName val="1 (6)"/>
      <sheetName val="2 (6)"/>
      <sheetName val="3 (6)"/>
      <sheetName val="4 (6)"/>
      <sheetName val="5 (6)"/>
      <sheetName val="6 (6)"/>
      <sheetName val="7 (6)"/>
      <sheetName val="8 (6)"/>
      <sheetName val="9 (6)"/>
      <sheetName val="10 (6)"/>
      <sheetName val="11 (6)"/>
      <sheetName val="12 (6)"/>
      <sheetName val="13 (6)"/>
      <sheetName val="14 (6)"/>
      <sheetName val="15 (6)"/>
      <sheetName val="16 (6)"/>
      <sheetName val="17 (6)"/>
      <sheetName val="18 (6)"/>
      <sheetName val="19 (6)"/>
      <sheetName val="20 (6)"/>
      <sheetName val="21 (6)"/>
      <sheetName val="22 (6)"/>
      <sheetName val="23 (6)"/>
      <sheetName val="24 (6)"/>
      <sheetName val="25 (6)"/>
      <sheetName val="26 (6)"/>
      <sheetName val="27 (6)"/>
      <sheetName val="28 (6)"/>
      <sheetName val="29 (6)"/>
      <sheetName val="30 (6)"/>
      <sheetName val="31 (6)"/>
      <sheetName val="1 (7)"/>
      <sheetName val="2 (7)"/>
      <sheetName val="3 (7)"/>
      <sheetName val="4 (7)"/>
      <sheetName val="5 (7)"/>
      <sheetName val="6 (7)"/>
      <sheetName val="7 (7)"/>
      <sheetName val="8 (7)"/>
      <sheetName val="9 (7)"/>
      <sheetName val="10 (7)"/>
      <sheetName val="11 (7)"/>
      <sheetName val="12 (7)"/>
      <sheetName val="13 (7)"/>
      <sheetName val="14 (7)"/>
      <sheetName val="15 (7)"/>
      <sheetName val="16 (7)"/>
      <sheetName val="17 (7)"/>
      <sheetName val="18 (7)"/>
      <sheetName val="19 (7)"/>
      <sheetName val="20 (7)"/>
      <sheetName val="21 (7)"/>
      <sheetName val="22 (7)"/>
      <sheetName val="23 (7)"/>
      <sheetName val="24 (7)"/>
      <sheetName val="25 (7)"/>
      <sheetName val="26 (7)"/>
      <sheetName val="27 (7)"/>
      <sheetName val="28 (7)"/>
      <sheetName val="29 (7)"/>
      <sheetName val="30 (7)"/>
      <sheetName val="31 (7)"/>
      <sheetName val="1 (8)"/>
      <sheetName val="2 (8)"/>
      <sheetName val="3 (8)"/>
      <sheetName val="4 (8)"/>
      <sheetName val="5 (8)"/>
      <sheetName val="6 (8)"/>
      <sheetName val="7 (8)"/>
      <sheetName val="8 (8)"/>
      <sheetName val="9 (8)"/>
      <sheetName val="10 (8)"/>
      <sheetName val="11 (8)"/>
      <sheetName val="12 (8)"/>
      <sheetName val="13 (8)"/>
      <sheetName val="14 (8)"/>
      <sheetName val="15 (8)"/>
      <sheetName val="16 (8)"/>
      <sheetName val="17 (8)"/>
      <sheetName val="18 (8)"/>
      <sheetName val="19 (8)"/>
      <sheetName val="20 (8)"/>
      <sheetName val="21 (8)"/>
      <sheetName val="22 (8)"/>
      <sheetName val="23 (8)"/>
      <sheetName val="24 (8)"/>
      <sheetName val="25 (8)"/>
      <sheetName val="26 (8)"/>
      <sheetName val="27 (8)"/>
      <sheetName val="28 (8)"/>
      <sheetName val="29 (8)"/>
      <sheetName val="30 (8)"/>
      <sheetName val="31 (8)"/>
      <sheetName val="1 (9)"/>
      <sheetName val="2 (9)"/>
      <sheetName val="3 (9)"/>
      <sheetName val="4 (9)"/>
      <sheetName val="5 (9)"/>
      <sheetName val="6 (9)"/>
      <sheetName val="7 (9)"/>
      <sheetName val="8 (9)"/>
      <sheetName val="9 (9)"/>
      <sheetName val="10 (9)"/>
      <sheetName val="11 (9)"/>
      <sheetName val="12 (9)"/>
      <sheetName val="13 (9)"/>
      <sheetName val="14 (9)"/>
      <sheetName val="15 (9)"/>
      <sheetName val="16 (9)"/>
      <sheetName val="17 (9)"/>
      <sheetName val="18 (9)"/>
      <sheetName val="19 (9)"/>
      <sheetName val="20 (9)"/>
      <sheetName val="21 (9)"/>
      <sheetName val="22 (9)"/>
      <sheetName val="23 (9)"/>
      <sheetName val="24 (9)"/>
      <sheetName val="25 (9)"/>
      <sheetName val="26 (9)"/>
      <sheetName val="27 (9)"/>
      <sheetName val="28 (9)"/>
      <sheetName val="29 (9)"/>
      <sheetName val="30 (9)"/>
      <sheetName val="31 (9)"/>
      <sheetName val="1 (10)"/>
      <sheetName val="2 (10)"/>
      <sheetName val="3 (10)"/>
      <sheetName val="4 (10)"/>
      <sheetName val="5 (10)"/>
      <sheetName val="6 (10)"/>
      <sheetName val="7 (10)"/>
      <sheetName val="8 (10)"/>
      <sheetName val="9 (10)"/>
      <sheetName val="10 (10)"/>
      <sheetName val="11 (10)"/>
      <sheetName val="12 (10)"/>
      <sheetName val="13 (10)"/>
      <sheetName val="14 (10)"/>
      <sheetName val="15 (10)"/>
      <sheetName val="16 (10)"/>
      <sheetName val="17 (10)"/>
      <sheetName val="18 (10)"/>
      <sheetName val="19 (10)"/>
      <sheetName val="20 (10)"/>
      <sheetName val="21 (10)"/>
      <sheetName val="22 (10)"/>
      <sheetName val="23 (10)"/>
      <sheetName val="24 (10)"/>
      <sheetName val="25 (10)"/>
      <sheetName val="26 (10)"/>
      <sheetName val="27 (10)"/>
      <sheetName val="28 (10)"/>
      <sheetName val="29 (10)"/>
      <sheetName val="30 (10)"/>
      <sheetName val="31 (10)"/>
      <sheetName val="1 (11)"/>
      <sheetName val="2 (11)"/>
      <sheetName val="3 (11)"/>
      <sheetName val="4 (11)"/>
      <sheetName val="5 (11)"/>
      <sheetName val="6 (11)"/>
      <sheetName val="7 (11)"/>
      <sheetName val="8 (11)"/>
      <sheetName val="9 (11)"/>
      <sheetName val="10 (11)"/>
      <sheetName val="11 (11)"/>
      <sheetName val="12 (11)"/>
      <sheetName val="13 (11)"/>
      <sheetName val="14 (11)"/>
      <sheetName val="15 (11)"/>
      <sheetName val="16 (11)"/>
      <sheetName val="17 (11)"/>
      <sheetName val="18 (11)"/>
      <sheetName val="19 (11)"/>
      <sheetName val="20 (11)"/>
      <sheetName val="21 (11)"/>
      <sheetName val="22 (11)"/>
      <sheetName val="23 (11)"/>
      <sheetName val="24 (11)"/>
      <sheetName val="25 (11)"/>
      <sheetName val="26 (11)"/>
      <sheetName val="27 (11)"/>
      <sheetName val="28 (11)"/>
      <sheetName val="29 (11)"/>
      <sheetName val="30 (11)"/>
      <sheetName val="31 (11)"/>
      <sheetName val="1 (12)"/>
      <sheetName val="2 (12)"/>
      <sheetName val="3 (12)"/>
      <sheetName val="4 (12)"/>
      <sheetName val="5 (12)"/>
      <sheetName val="6 (12)"/>
      <sheetName val="7 (12)"/>
      <sheetName val="8 (12)"/>
      <sheetName val="9 (12)"/>
      <sheetName val="10 (12)"/>
      <sheetName val="11 (12)"/>
      <sheetName val="12 (12)"/>
      <sheetName val="13 (12)"/>
      <sheetName val="14 (12)"/>
      <sheetName val="15 (12)"/>
      <sheetName val="16 (12)"/>
      <sheetName val="17 (12)"/>
      <sheetName val="18 (12)"/>
      <sheetName val="19 (12)"/>
      <sheetName val="20 (12)"/>
      <sheetName val="21 (12)"/>
      <sheetName val="22 (12)"/>
      <sheetName val="23 (12)"/>
      <sheetName val="24 (12)"/>
      <sheetName val="25 (12)"/>
      <sheetName val="26 (12)"/>
      <sheetName val="27 (12)"/>
      <sheetName val="28 (12)"/>
      <sheetName val="29 (12)"/>
      <sheetName val="30 (12)"/>
      <sheetName val="31 (12)"/>
    </sheetNames>
    <sheetDataSet>
      <sheetData sheetId="0"/>
      <sheetData sheetId="1">
        <row r="7">
          <cell r="E7" t="str">
            <v>أراضى</v>
          </cell>
        </row>
      </sheetData>
      <sheetData sheetId="2">
        <row r="7">
          <cell r="E7" t="str">
            <v>الآت ومعدات</v>
          </cell>
        </row>
      </sheetData>
      <sheetData sheetId="3"/>
      <sheetData sheetId="4"/>
      <sheetData sheetId="5"/>
      <sheetData sheetId="6">
        <row r="7">
          <cell r="E7" t="str">
            <v>عدد وآدوات</v>
          </cell>
        </row>
        <row r="8">
          <cell r="E8" t="str">
            <v>نقدية بالبنوك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E7" t="str">
            <v>مصروفات عمومية وإدارية</v>
          </cell>
        </row>
      </sheetData>
      <sheetData sheetId="15"/>
      <sheetData sheetId="16"/>
      <sheetData sheetId="17">
        <row r="7">
          <cell r="E7" t="str">
            <v>أصول ثابتة</v>
          </cell>
        </row>
      </sheetData>
      <sheetData sheetId="18"/>
      <sheetData sheetId="19"/>
      <sheetData sheetId="20"/>
      <sheetData sheetId="21"/>
      <sheetData sheetId="22">
        <row r="7">
          <cell r="E7" t="str">
            <v>أصول ثابتة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قوائم"/>
      <sheetName val="دليل الحسابات"/>
      <sheetName val="دفتر اليومية"/>
      <sheetName val="كشف التسوية"/>
      <sheetName val="قائمة الدخل"/>
      <sheetName val="مركز مالي"/>
      <sheetName val="Sheet7"/>
    </sheetNames>
    <sheetDataSet>
      <sheetData sheetId="0"/>
      <sheetData sheetId="1"/>
      <sheetData sheetId="2"/>
      <sheetData sheetId="3">
        <row r="1">
          <cell r="A1" t="str">
            <v>إسم الحساب</v>
          </cell>
          <cell r="B1" t="str">
            <v>ميزان قبل التسويات</v>
          </cell>
          <cell r="D1" t="str">
            <v>التسويات</v>
          </cell>
          <cell r="F1" t="str">
            <v>ميزان بعد التسويات</v>
          </cell>
        </row>
        <row r="2">
          <cell r="B2" t="str">
            <v>مدين</v>
          </cell>
          <cell r="C2" t="str">
            <v>دائن</v>
          </cell>
          <cell r="D2" t="str">
            <v>مدين</v>
          </cell>
          <cell r="E2" t="str">
            <v>دائن</v>
          </cell>
          <cell r="F2" t="str">
            <v>مدين</v>
          </cell>
          <cell r="G2" t="str">
            <v>دائن</v>
          </cell>
        </row>
        <row r="3">
          <cell r="A3" t="str">
            <v>مخزون</v>
          </cell>
          <cell r="B3">
            <v>40000</v>
          </cell>
          <cell r="D3">
            <v>0</v>
          </cell>
          <cell r="E3">
            <v>10000</v>
          </cell>
          <cell r="F3">
            <v>30000</v>
          </cell>
          <cell r="G3">
            <v>0</v>
          </cell>
        </row>
        <row r="4">
          <cell r="A4" t="str">
            <v>مشتريات المواد الاولية</v>
          </cell>
          <cell r="B4">
            <v>200000</v>
          </cell>
          <cell r="D4">
            <v>0</v>
          </cell>
          <cell r="E4">
            <v>0</v>
          </cell>
          <cell r="F4">
            <v>200000</v>
          </cell>
          <cell r="G4">
            <v>0</v>
          </cell>
        </row>
        <row r="5">
          <cell r="A5" t="str">
            <v>اجور العمال و مرتب مهندس المصنع</v>
          </cell>
          <cell r="B5">
            <v>30000</v>
          </cell>
          <cell r="D5">
            <v>0</v>
          </cell>
          <cell r="E5">
            <v>0</v>
          </cell>
          <cell r="F5">
            <v>30000</v>
          </cell>
          <cell r="G5">
            <v>0</v>
          </cell>
        </row>
        <row r="6">
          <cell r="A6" t="str">
            <v>ايجار المصنع  و القوى المحركة</v>
          </cell>
          <cell r="B6">
            <v>20000</v>
          </cell>
          <cell r="D6">
            <v>0</v>
          </cell>
          <cell r="E6">
            <v>0</v>
          </cell>
          <cell r="F6">
            <v>20000</v>
          </cell>
          <cell r="G6">
            <v>0</v>
          </cell>
        </row>
        <row r="7">
          <cell r="A7" t="str">
            <v>م.ادارية</v>
          </cell>
          <cell r="B7">
            <v>22000</v>
          </cell>
          <cell r="D7">
            <v>3000</v>
          </cell>
          <cell r="E7">
            <v>0</v>
          </cell>
          <cell r="F7">
            <v>25000</v>
          </cell>
          <cell r="G7">
            <v>0</v>
          </cell>
        </row>
        <row r="8">
          <cell r="A8" t="str">
            <v>م. بيع و توزيع</v>
          </cell>
          <cell r="B8">
            <v>15000</v>
          </cell>
          <cell r="D8">
            <v>0</v>
          </cell>
          <cell r="E8">
            <v>0</v>
          </cell>
          <cell r="F8">
            <v>15000</v>
          </cell>
          <cell r="G8">
            <v>0</v>
          </cell>
        </row>
        <row r="9">
          <cell r="A9" t="str">
            <v>ديون معدومة</v>
          </cell>
          <cell r="B9">
            <v>1000</v>
          </cell>
          <cell r="D9">
            <v>4000</v>
          </cell>
          <cell r="E9">
            <v>0</v>
          </cell>
          <cell r="F9">
            <v>5000</v>
          </cell>
          <cell r="G9">
            <v>0</v>
          </cell>
        </row>
        <row r="10">
          <cell r="A10" t="str">
            <v>اراضى</v>
          </cell>
          <cell r="B10">
            <v>22000</v>
          </cell>
          <cell r="D10">
            <v>0</v>
          </cell>
          <cell r="E10">
            <v>0</v>
          </cell>
          <cell r="F10">
            <v>22000</v>
          </cell>
          <cell r="G10">
            <v>0</v>
          </cell>
        </row>
        <row r="11">
          <cell r="A11" t="str">
            <v>مبانى الادارة</v>
          </cell>
          <cell r="B11">
            <v>55000</v>
          </cell>
          <cell r="D11">
            <v>0</v>
          </cell>
          <cell r="E11">
            <v>0</v>
          </cell>
          <cell r="F11">
            <v>55000</v>
          </cell>
          <cell r="G11">
            <v>0</v>
          </cell>
        </row>
        <row r="12">
          <cell r="A12" t="str">
            <v>الات المصنع</v>
          </cell>
          <cell r="B12">
            <v>100000</v>
          </cell>
          <cell r="D12">
            <v>0</v>
          </cell>
          <cell r="E12">
            <v>0</v>
          </cell>
          <cell r="F12">
            <v>100000</v>
          </cell>
          <cell r="G12">
            <v>0</v>
          </cell>
        </row>
        <row r="13">
          <cell r="A13" t="str">
            <v>استهلاك مبانى</v>
          </cell>
          <cell r="D13">
            <v>2200</v>
          </cell>
          <cell r="E13">
            <v>0</v>
          </cell>
          <cell r="F13">
            <v>2200</v>
          </cell>
          <cell r="G13">
            <v>0</v>
          </cell>
        </row>
        <row r="14">
          <cell r="A14" t="str">
            <v>ديون مشكوك فيها مدين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عملاء</v>
          </cell>
          <cell r="B15">
            <v>104000</v>
          </cell>
          <cell r="D15">
            <v>0</v>
          </cell>
          <cell r="E15">
            <v>4000</v>
          </cell>
          <cell r="F15">
            <v>100000</v>
          </cell>
          <cell r="G15">
            <v>0</v>
          </cell>
        </row>
        <row r="16">
          <cell r="A16" t="str">
            <v>البنك</v>
          </cell>
          <cell r="B16">
            <v>10000</v>
          </cell>
          <cell r="D16">
            <v>0</v>
          </cell>
          <cell r="E16">
            <v>0</v>
          </cell>
          <cell r="F16">
            <v>10000</v>
          </cell>
          <cell r="G16">
            <v>0</v>
          </cell>
        </row>
        <row r="17">
          <cell r="A17" t="str">
            <v>مصروفات مقدمة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A18" t="str">
            <v>تغير في المخزون مدين</v>
          </cell>
          <cell r="D18">
            <v>10000</v>
          </cell>
          <cell r="E18">
            <v>0</v>
          </cell>
          <cell r="F18">
            <v>10000</v>
          </cell>
          <cell r="G18">
            <v>0</v>
          </cell>
        </row>
        <row r="19">
          <cell r="A19" t="str">
            <v>مبيعات</v>
          </cell>
          <cell r="C19">
            <v>370000</v>
          </cell>
          <cell r="D19">
            <v>0</v>
          </cell>
          <cell r="E19">
            <v>0</v>
          </cell>
          <cell r="F19">
            <v>0</v>
          </cell>
          <cell r="G19">
            <v>370000</v>
          </cell>
        </row>
        <row r="20">
          <cell r="A20" t="str">
            <v>مخصص الديون المشكوك فيها</v>
          </cell>
          <cell r="C20">
            <v>6000</v>
          </cell>
          <cell r="D20">
            <v>1000</v>
          </cell>
          <cell r="E20">
            <v>0</v>
          </cell>
          <cell r="F20">
            <v>0</v>
          </cell>
          <cell r="G20">
            <v>5000</v>
          </cell>
        </row>
        <row r="21">
          <cell r="A21" t="str">
            <v>خصم مكتسب</v>
          </cell>
          <cell r="C21">
            <v>6000</v>
          </cell>
          <cell r="D21">
            <v>0</v>
          </cell>
          <cell r="E21">
            <v>0</v>
          </cell>
          <cell r="F21">
            <v>0</v>
          </cell>
          <cell r="G21">
            <v>6000</v>
          </cell>
        </row>
        <row r="22">
          <cell r="A22" t="str">
            <v>راس المال</v>
          </cell>
          <cell r="C22">
            <v>140000</v>
          </cell>
          <cell r="D22">
            <v>0</v>
          </cell>
          <cell r="E22">
            <v>0</v>
          </cell>
          <cell r="F22">
            <v>0</v>
          </cell>
          <cell r="G22">
            <v>140000</v>
          </cell>
        </row>
        <row r="23">
          <cell r="A23" t="str">
            <v>دائنون</v>
          </cell>
          <cell r="C23">
            <v>50000</v>
          </cell>
          <cell r="D23">
            <v>0</v>
          </cell>
          <cell r="E23">
            <v>0</v>
          </cell>
          <cell r="F23">
            <v>0</v>
          </cell>
          <cell r="G23">
            <v>50000</v>
          </cell>
        </row>
        <row r="24">
          <cell r="A24" t="str">
            <v>ا.د</v>
          </cell>
          <cell r="C24">
            <v>47000</v>
          </cell>
          <cell r="D24">
            <v>0</v>
          </cell>
          <cell r="E24">
            <v>0</v>
          </cell>
          <cell r="F24">
            <v>0</v>
          </cell>
          <cell r="G24">
            <v>47000</v>
          </cell>
        </row>
        <row r="25">
          <cell r="A25" t="str">
            <v>مخصص استهلاك مبانى</v>
          </cell>
          <cell r="D25">
            <v>0</v>
          </cell>
          <cell r="E25">
            <v>2200</v>
          </cell>
          <cell r="F25">
            <v>0</v>
          </cell>
          <cell r="G25">
            <v>2200</v>
          </cell>
        </row>
        <row r="26">
          <cell r="A26" t="str">
            <v>ديون مشكوك فيها دائن</v>
          </cell>
          <cell r="D26">
            <v>0</v>
          </cell>
          <cell r="E26">
            <v>1000</v>
          </cell>
          <cell r="F26">
            <v>0</v>
          </cell>
          <cell r="G26">
            <v>1000</v>
          </cell>
        </row>
        <row r="27">
          <cell r="A27" t="str">
            <v>مصروفات مستحقة</v>
          </cell>
          <cell r="D27">
            <v>0</v>
          </cell>
          <cell r="E27">
            <v>3000</v>
          </cell>
          <cell r="F27">
            <v>0</v>
          </cell>
          <cell r="G27">
            <v>3000</v>
          </cell>
        </row>
        <row r="28">
          <cell r="A28" t="str">
            <v>تغير في المخزون دائن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A29" t="str">
            <v>إيجار دائن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A30" t="str">
            <v>إستهلاك الآت</v>
          </cell>
          <cell r="D30">
            <v>10000</v>
          </cell>
          <cell r="E30">
            <v>0</v>
          </cell>
          <cell r="F30">
            <v>10000</v>
          </cell>
          <cell r="G30">
            <v>0</v>
          </cell>
        </row>
        <row r="31">
          <cell r="A31" t="str">
            <v>مخصص إستهلاك الآت</v>
          </cell>
          <cell r="D31">
            <v>0</v>
          </cell>
          <cell r="E31">
            <v>10000</v>
          </cell>
          <cell r="F31">
            <v>0</v>
          </cell>
          <cell r="G31">
            <v>10000</v>
          </cell>
        </row>
        <row r="32">
          <cell r="A32" t="str">
            <v>أ.ق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>جاري صاحب الشركة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خصم مسموح به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</row>
        <row r="49">
          <cell r="A49" t="str">
            <v>الإجمالي</v>
          </cell>
          <cell r="B49">
            <v>619000</v>
          </cell>
          <cell r="C49">
            <v>619000</v>
          </cell>
          <cell r="D49">
            <v>30200</v>
          </cell>
          <cell r="E49">
            <v>30200</v>
          </cell>
          <cell r="F49">
            <v>634200</v>
          </cell>
          <cell r="G49">
            <v>634200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rightToLeft="1" tabSelected="1" zoomScaleNormal="100" workbookViewId="0">
      <pane xSplit="1" ySplit="12" topLeftCell="B40" activePane="bottomRight" state="frozen"/>
      <selection pane="topRight" activeCell="B1" sqref="B1"/>
      <selection pane="bottomLeft" activeCell="A11" sqref="A11"/>
      <selection pane="bottomRight" activeCell="B45" sqref="B45"/>
    </sheetView>
  </sheetViews>
  <sheetFormatPr defaultColWidth="0" defaultRowHeight="15" zeroHeight="1"/>
  <cols>
    <col min="1" max="1" width="2.7109375" style="32" customWidth="1"/>
    <col min="2" max="2" width="42.140625" style="32" customWidth="1"/>
    <col min="3" max="3" width="2.42578125" style="32" customWidth="1"/>
    <col min="4" max="4" width="44.42578125" style="32" bestFit="1" customWidth="1"/>
    <col min="5" max="5" width="2.42578125" style="32" customWidth="1"/>
    <col min="6" max="6" width="42.140625" style="32" customWidth="1"/>
    <col min="7" max="7" width="2.7109375" style="32" customWidth="1"/>
    <col min="8" max="17" width="9.140625" style="32" hidden="1" customWidth="1"/>
    <col min="18" max="16384" width="9.140625" style="32" hidden="1"/>
  </cols>
  <sheetData>
    <row r="1" spans="1:7" s="39" customFormat="1" ht="30.75" customHeight="1">
      <c r="A1" s="38"/>
      <c r="G1" s="38"/>
    </row>
    <row r="2" spans="1:7" s="39" customFormat="1">
      <c r="A2" s="38"/>
      <c r="G2" s="38"/>
    </row>
    <row r="3" spans="1:7" s="39" customFormat="1">
      <c r="A3" s="38"/>
      <c r="G3" s="38"/>
    </row>
    <row r="4" spans="1:7" s="39" customFormat="1">
      <c r="A4" s="38"/>
      <c r="G4" s="38"/>
    </row>
    <row r="5" spans="1:7" s="39" customFormat="1">
      <c r="A5" s="38"/>
      <c r="G5" s="38"/>
    </row>
    <row r="6" spans="1:7" s="39" customFormat="1">
      <c r="A6" s="38"/>
      <c r="G6" s="38"/>
    </row>
    <row r="7" spans="1:7" s="39" customFormat="1">
      <c r="A7" s="38"/>
      <c r="G7" s="38"/>
    </row>
    <row r="8" spans="1:7" s="39" customFormat="1" hidden="1">
      <c r="A8" s="38"/>
      <c r="G8" s="38"/>
    </row>
    <row r="9" spans="1:7" s="39" customFormat="1" hidden="1">
      <c r="A9" s="38"/>
      <c r="G9" s="38"/>
    </row>
    <row r="10" spans="1:7" s="39" customFormat="1" hidden="1">
      <c r="A10" s="38"/>
      <c r="G10" s="38"/>
    </row>
    <row r="11" spans="1:7" s="39" customFormat="1" hidden="1">
      <c r="A11" s="38"/>
      <c r="G11" s="38"/>
    </row>
    <row r="12" spans="1:7" s="33" customFormat="1" ht="6.75" customHeight="1"/>
    <row r="13" spans="1:7" s="38" customFormat="1" ht="15" customHeight="1">
      <c r="B13" s="44" t="s">
        <v>19</v>
      </c>
      <c r="C13" s="44"/>
      <c r="D13" s="44"/>
      <c r="E13" s="44"/>
      <c r="F13" s="44"/>
    </row>
    <row r="14" spans="1:7" s="38" customFormat="1" ht="15" customHeight="1">
      <c r="B14" s="44"/>
      <c r="C14" s="44"/>
      <c r="D14" s="44"/>
      <c r="E14" s="44"/>
      <c r="F14" s="44"/>
    </row>
    <row r="15" spans="1:7" s="38" customFormat="1" ht="15.75" customHeight="1" thickBot="1">
      <c r="B15" s="44"/>
      <c r="C15" s="44"/>
      <c r="D15" s="44"/>
      <c r="E15" s="44"/>
      <c r="F15" s="44"/>
    </row>
    <row r="16" spans="1:7" s="38" customFormat="1" ht="15" customHeight="1">
      <c r="B16" s="41" t="s">
        <v>24</v>
      </c>
      <c r="C16" s="39"/>
      <c r="D16" s="41" t="s">
        <v>23</v>
      </c>
      <c r="E16" s="39"/>
      <c r="F16" s="41" t="s">
        <v>8</v>
      </c>
    </row>
    <row r="17" spans="2:6" s="38" customFormat="1" ht="15" customHeight="1">
      <c r="B17" s="42"/>
      <c r="C17" s="39"/>
      <c r="D17" s="42"/>
      <c r="E17" s="39"/>
      <c r="F17" s="42"/>
    </row>
    <row r="18" spans="2:6" s="38" customFormat="1" ht="15.75" customHeight="1" thickBot="1">
      <c r="B18" s="43"/>
      <c r="C18" s="39"/>
      <c r="D18" s="43"/>
      <c r="E18" s="39"/>
      <c r="F18" s="43"/>
    </row>
    <row r="19" spans="2:6" s="33" customFormat="1" ht="46.5" customHeight="1" thickBot="1">
      <c r="B19" s="34" t="s">
        <v>27</v>
      </c>
      <c r="C19" s="32"/>
      <c r="D19" s="34">
        <v>0</v>
      </c>
      <c r="E19" s="32"/>
      <c r="F19" s="35">
        <f>IF(B19="لا يوجد",D19*0%,IF(B19="شركة أشخاص / أموال",'الشرائح التصاعدية للشركات'!Q3,IF(B19="منشأة فردية",'الشرائح التصاعدية للأفراد'!Q3,0)))</f>
        <v>0</v>
      </c>
    </row>
    <row r="20" spans="2:6" s="33" customFormat="1" ht="6.75" customHeight="1"/>
    <row r="21" spans="2:6" s="38" customFormat="1" ht="15" customHeight="1">
      <c r="B21" s="44" t="s">
        <v>20</v>
      </c>
      <c r="C21" s="44"/>
      <c r="D21" s="44"/>
      <c r="E21" s="44"/>
      <c r="F21" s="44"/>
    </row>
    <row r="22" spans="2:6" s="38" customFormat="1" ht="15" customHeight="1">
      <c r="B22" s="44"/>
      <c r="C22" s="44"/>
      <c r="D22" s="44"/>
      <c r="E22" s="44"/>
      <c r="F22" s="44"/>
    </row>
    <row r="23" spans="2:6" s="38" customFormat="1" ht="15.75" customHeight="1" thickBot="1">
      <c r="B23" s="44"/>
      <c r="C23" s="44"/>
      <c r="D23" s="44"/>
      <c r="E23" s="44"/>
      <c r="F23" s="44"/>
    </row>
    <row r="24" spans="2:6" s="38" customFormat="1" ht="15" customHeight="1">
      <c r="B24" s="41" t="s">
        <v>24</v>
      </c>
      <c r="C24" s="39"/>
      <c r="D24" s="41" t="s">
        <v>23</v>
      </c>
      <c r="E24" s="39"/>
      <c r="F24" s="41" t="s">
        <v>8</v>
      </c>
    </row>
    <row r="25" spans="2:6" s="38" customFormat="1" ht="15" customHeight="1">
      <c r="B25" s="42"/>
      <c r="C25" s="39"/>
      <c r="D25" s="42"/>
      <c r="E25" s="39"/>
      <c r="F25" s="42"/>
    </row>
    <row r="26" spans="2:6" s="38" customFormat="1" ht="15.75" customHeight="1" thickBot="1">
      <c r="B26" s="43"/>
      <c r="C26" s="39"/>
      <c r="D26" s="43"/>
      <c r="E26" s="39"/>
      <c r="F26" s="43"/>
    </row>
    <row r="27" spans="2:6" s="33" customFormat="1" ht="46.5" customHeight="1" thickBot="1">
      <c r="B27" s="34" t="s">
        <v>27</v>
      </c>
      <c r="C27" s="32"/>
      <c r="D27" s="34">
        <v>0</v>
      </c>
      <c r="E27" s="32"/>
      <c r="F27" s="35">
        <f>IF(B27="لا يوجد",D27*0%,IF(B27="شركة أشخاص / أموال",'الشرائح التصاعدية للشركات'!Q7,IF(B27="منشأة فردية",'الشرائح التصاعدية للأفراد'!Q10,0)))</f>
        <v>0</v>
      </c>
    </row>
    <row r="28" spans="2:6" s="33" customFormat="1" ht="6.75" customHeight="1"/>
    <row r="29" spans="2:6" s="38" customFormat="1" ht="15" customHeight="1">
      <c r="B29" s="44" t="s">
        <v>21</v>
      </c>
      <c r="C29" s="44"/>
      <c r="D29" s="44"/>
      <c r="E29" s="44"/>
      <c r="F29" s="44"/>
    </row>
    <row r="30" spans="2:6" s="38" customFormat="1" ht="15" customHeight="1">
      <c r="B30" s="44"/>
      <c r="C30" s="44"/>
      <c r="D30" s="44"/>
      <c r="E30" s="44"/>
      <c r="F30" s="44"/>
    </row>
    <row r="31" spans="2:6" s="38" customFormat="1" ht="15.75" customHeight="1" thickBot="1">
      <c r="B31" s="44"/>
      <c r="C31" s="44"/>
      <c r="D31" s="44"/>
      <c r="E31" s="44"/>
      <c r="F31" s="44"/>
    </row>
    <row r="32" spans="2:6" s="38" customFormat="1" ht="15" customHeight="1">
      <c r="B32" s="41" t="s">
        <v>24</v>
      </c>
      <c r="C32" s="39"/>
      <c r="D32" s="41" t="s">
        <v>23</v>
      </c>
      <c r="E32" s="39"/>
      <c r="F32" s="41" t="s">
        <v>8</v>
      </c>
    </row>
    <row r="33" spans="1:7" s="38" customFormat="1" ht="15" customHeight="1">
      <c r="B33" s="42"/>
      <c r="C33" s="39"/>
      <c r="D33" s="42"/>
      <c r="E33" s="39"/>
      <c r="F33" s="42"/>
    </row>
    <row r="34" spans="1:7" s="38" customFormat="1" ht="15.75" customHeight="1" thickBot="1">
      <c r="B34" s="43"/>
      <c r="C34" s="39"/>
      <c r="D34" s="43"/>
      <c r="E34" s="39"/>
      <c r="F34" s="43"/>
    </row>
    <row r="35" spans="1:7" s="33" customFormat="1" ht="46.5" customHeight="1" thickBot="1">
      <c r="B35" s="34" t="s">
        <v>27</v>
      </c>
      <c r="C35" s="32"/>
      <c r="D35" s="34">
        <v>0</v>
      </c>
      <c r="E35" s="32"/>
      <c r="F35" s="35">
        <f>IF(B35="لا يوجد",D35*0%,IF(B35="شركة أشخاص / أموال",'الشرائح التصاعدية للشركات'!Q12,IF(B35="منشأة فردية",'الشرائح التصاعدية للأفراد'!Q18,0)))</f>
        <v>0</v>
      </c>
    </row>
    <row r="36" spans="1:7" s="33" customFormat="1" ht="6.75" customHeight="1"/>
    <row r="37" spans="1:7" s="38" customFormat="1" ht="15" customHeight="1">
      <c r="B37" s="44" t="s">
        <v>22</v>
      </c>
      <c r="C37" s="44"/>
      <c r="D37" s="44"/>
      <c r="E37" s="44"/>
      <c r="F37" s="44"/>
    </row>
    <row r="38" spans="1:7" s="38" customFormat="1" ht="15" customHeight="1">
      <c r="B38" s="44"/>
      <c r="C38" s="44"/>
      <c r="D38" s="44"/>
      <c r="E38" s="44"/>
      <c r="F38" s="44"/>
    </row>
    <row r="39" spans="1:7" s="38" customFormat="1" ht="15.75" customHeight="1" thickBot="1">
      <c r="B39" s="44"/>
      <c r="C39" s="44"/>
      <c r="D39" s="44"/>
      <c r="E39" s="44"/>
      <c r="F39" s="44"/>
    </row>
    <row r="40" spans="1:7" s="38" customFormat="1" ht="15.75" customHeight="1">
      <c r="B40" s="41" t="s">
        <v>24</v>
      </c>
      <c r="C40" s="39"/>
      <c r="D40" s="41" t="s">
        <v>23</v>
      </c>
      <c r="E40" s="39"/>
      <c r="F40" s="41" t="s">
        <v>8</v>
      </c>
    </row>
    <row r="41" spans="1:7" s="38" customFormat="1" ht="15.75" customHeight="1">
      <c r="B41" s="42"/>
      <c r="C41" s="39"/>
      <c r="D41" s="42"/>
      <c r="E41" s="39"/>
      <c r="F41" s="42"/>
    </row>
    <row r="42" spans="1:7" s="38" customFormat="1" ht="15.75" customHeight="1" thickBot="1">
      <c r="B42" s="43"/>
      <c r="C42" s="39"/>
      <c r="D42" s="43"/>
      <c r="E42" s="39"/>
      <c r="F42" s="43"/>
    </row>
    <row r="43" spans="1:7" s="33" customFormat="1" ht="46.5" customHeight="1" thickBot="1">
      <c r="B43" s="34" t="s">
        <v>27</v>
      </c>
      <c r="C43" s="32"/>
      <c r="D43" s="34">
        <v>0</v>
      </c>
      <c r="E43" s="32"/>
      <c r="F43" s="35">
        <f>IF(B43="لا يوجد",D43*0%,IF(B43="شركة أشخاص / أموال",'الشرائح التصاعدية للشركات'!Q16,IF(B43="منشأة فردية",'الشرائح التصاعدية للأفراد'!Q26,0)))</f>
        <v>0</v>
      </c>
    </row>
    <row r="44" spans="1:7" s="33" customFormat="1" ht="6.75" customHeight="1"/>
    <row r="45" spans="1:7" s="33" customFormat="1" ht="46.5" customHeight="1">
      <c r="A45" s="36"/>
      <c r="B45" s="36"/>
      <c r="C45" s="36"/>
      <c r="D45" s="36"/>
      <c r="E45" s="36"/>
      <c r="F45" s="40"/>
      <c r="G45" s="36"/>
    </row>
    <row r="46" spans="1:7" ht="15" hidden="1" customHeight="1">
      <c r="B46" s="37" t="s">
        <v>27</v>
      </c>
    </row>
    <row r="47" spans="1:7" ht="18.75" hidden="1">
      <c r="B47" s="37" t="s">
        <v>25</v>
      </c>
    </row>
    <row r="48" spans="1:7" ht="18.75" hidden="1">
      <c r="B48" s="37" t="s">
        <v>26</v>
      </c>
    </row>
    <row r="49"/>
    <row r="50"/>
    <row r="5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password="CF7A" sheet="1" objects="1" scenarios="1"/>
  <mergeCells count="16">
    <mergeCell ref="D16:D18"/>
    <mergeCell ref="F16:F18"/>
    <mergeCell ref="D24:D26"/>
    <mergeCell ref="B13:F15"/>
    <mergeCell ref="B21:F23"/>
    <mergeCell ref="B16:B18"/>
    <mergeCell ref="D40:D42"/>
    <mergeCell ref="F40:F42"/>
    <mergeCell ref="F24:F26"/>
    <mergeCell ref="D32:D34"/>
    <mergeCell ref="F32:F34"/>
    <mergeCell ref="B29:F31"/>
    <mergeCell ref="B37:F39"/>
    <mergeCell ref="B24:B26"/>
    <mergeCell ref="B32:B34"/>
    <mergeCell ref="B40:B42"/>
  </mergeCells>
  <dataValidations count="1">
    <dataValidation type="list" allowBlank="1" showInputMessage="1" showErrorMessage="1" sqref="B19 B43 B35 B27">
      <formula1>$B$46:$B$48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rightToLeft="1" topLeftCell="F1" zoomScale="115" zoomScaleNormal="115" workbookViewId="0">
      <selection activeCell="F19" sqref="F19"/>
    </sheetView>
  </sheetViews>
  <sheetFormatPr defaultColWidth="0" defaultRowHeight="18.75" zeroHeight="1"/>
  <cols>
    <col min="1" max="1" width="10.85546875" style="1" bestFit="1" customWidth="1"/>
    <col min="2" max="2" width="17.28515625" style="1" bestFit="1" customWidth="1"/>
    <col min="3" max="3" width="16.5703125" style="1" bestFit="1" customWidth="1"/>
    <col min="4" max="5" width="19.7109375" style="1" bestFit="1" customWidth="1"/>
    <col min="6" max="6" width="21.140625" style="1" bestFit="1" customWidth="1"/>
    <col min="7" max="7" width="31.28515625" style="1" bestFit="1" customWidth="1"/>
    <col min="8" max="8" width="18.28515625" style="1" bestFit="1" customWidth="1"/>
    <col min="9" max="9" width="1.7109375" style="1" customWidth="1"/>
    <col min="10" max="10" width="22.42578125" style="1" bestFit="1" customWidth="1"/>
    <col min="11" max="11" width="19.7109375" style="8" bestFit="1" customWidth="1"/>
    <col min="12" max="12" width="2.140625" style="1" customWidth="1"/>
    <col min="13" max="13" width="16.5703125" style="1" customWidth="1"/>
    <col min="14" max="14" width="18.28515625" style="8" bestFit="1" customWidth="1"/>
    <col min="15" max="15" width="3.85546875" style="1" customWidth="1"/>
    <col min="16" max="16" width="17.28515625" style="1" bestFit="1" customWidth="1"/>
    <col min="17" max="17" width="24.28515625" style="1" bestFit="1" customWidth="1"/>
    <col min="18" max="18" width="16" style="1" bestFit="1" customWidth="1"/>
    <col min="19" max="19" width="1.7109375" style="1" customWidth="1"/>
    <col min="20" max="39" width="9" style="1" customWidth="1"/>
    <col min="40" max="16384" width="9" style="1" hidden="1"/>
  </cols>
  <sheetData>
    <row r="1" spans="1:19" ht="4.5" customHeight="1" thickBot="1">
      <c r="A1" s="26"/>
      <c r="B1" s="26"/>
      <c r="C1" s="26"/>
      <c r="D1" s="26"/>
      <c r="E1" s="26"/>
      <c r="F1" s="26"/>
      <c r="G1" s="26"/>
      <c r="H1" s="26"/>
      <c r="I1" s="26"/>
      <c r="J1" s="26"/>
      <c r="K1" s="27"/>
      <c r="L1" s="26"/>
      <c r="M1" s="26"/>
      <c r="N1" s="27"/>
      <c r="O1" s="26"/>
      <c r="P1" s="26"/>
      <c r="Q1" s="26"/>
      <c r="R1" s="26"/>
      <c r="S1" s="26"/>
    </row>
    <row r="2" spans="1:19" ht="20.25" thickTop="1" thickBot="1">
      <c r="A2" s="30" t="s">
        <v>18</v>
      </c>
      <c r="B2" s="31">
        <v>2011</v>
      </c>
      <c r="C2" s="29"/>
      <c r="S2" s="26"/>
    </row>
    <row r="3" spans="1:19" ht="20.25" thickTop="1" thickBot="1">
      <c r="C3" s="2" t="s">
        <v>6</v>
      </c>
      <c r="D3" s="2" t="s">
        <v>12</v>
      </c>
      <c r="E3" s="2" t="s">
        <v>11</v>
      </c>
      <c r="F3" s="2" t="s">
        <v>10</v>
      </c>
      <c r="G3" s="2" t="s">
        <v>9</v>
      </c>
      <c r="H3" s="2" t="s">
        <v>8</v>
      </c>
      <c r="J3" s="11" t="s">
        <v>13</v>
      </c>
      <c r="K3" s="12">
        <f>+'حساب الضريبة المستحقة'!D19</f>
        <v>0</v>
      </c>
      <c r="L3" s="13"/>
      <c r="M3" s="11" t="s">
        <v>6</v>
      </c>
      <c r="N3" s="12" t="s">
        <v>5</v>
      </c>
      <c r="O3" s="13"/>
      <c r="P3" s="11" t="s">
        <v>8</v>
      </c>
      <c r="Q3" s="14">
        <f>SUM(N4:N7)</f>
        <v>0</v>
      </c>
      <c r="S3" s="26"/>
    </row>
    <row r="4" spans="1:19" ht="20.25" thickTop="1" thickBot="1">
      <c r="C4" s="2" t="s">
        <v>4</v>
      </c>
      <c r="D4" s="7">
        <v>0</v>
      </c>
      <c r="E4" s="7">
        <v>5000</v>
      </c>
      <c r="F4" s="4">
        <v>0</v>
      </c>
      <c r="G4" s="7">
        <f>+E4-D4</f>
        <v>5000</v>
      </c>
      <c r="H4" s="7">
        <f>F4*G4</f>
        <v>0</v>
      </c>
      <c r="M4" s="2" t="s">
        <v>4</v>
      </c>
      <c r="N4" s="7" t="str">
        <f>IF(K3&lt;=5000,"أعفاء",0)</f>
        <v>أعفاء</v>
      </c>
      <c r="S4" s="26"/>
    </row>
    <row r="5" spans="1:19" ht="20.25" thickTop="1" thickBot="1">
      <c r="C5" s="2" t="s">
        <v>3</v>
      </c>
      <c r="D5" s="7">
        <f>+E4</f>
        <v>5000</v>
      </c>
      <c r="E5" s="7">
        <v>20000</v>
      </c>
      <c r="F5" s="5">
        <v>0.1</v>
      </c>
      <c r="G5" s="7">
        <f>+E5-D5</f>
        <v>15000</v>
      </c>
      <c r="H5" s="7">
        <f>F5*G5</f>
        <v>1500</v>
      </c>
      <c r="M5" s="2" t="s">
        <v>3</v>
      </c>
      <c r="N5" s="7">
        <f>IF(AND(K3&gt;5000,K3&lt;=20000),(K3-5000)*10%+0,0)</f>
        <v>0</v>
      </c>
      <c r="S5" s="26"/>
    </row>
    <row r="6" spans="1:19" ht="20.25" thickTop="1" thickBot="1">
      <c r="C6" s="2" t="s">
        <v>2</v>
      </c>
      <c r="D6" s="7">
        <f>+E5</f>
        <v>20000</v>
      </c>
      <c r="E6" s="7">
        <v>40000</v>
      </c>
      <c r="F6" s="4">
        <v>0.15</v>
      </c>
      <c r="G6" s="7">
        <f>+E6-D6</f>
        <v>20000</v>
      </c>
      <c r="H6" s="7">
        <f>F6*G6</f>
        <v>3000</v>
      </c>
      <c r="M6" s="2" t="s">
        <v>2</v>
      </c>
      <c r="N6" s="7">
        <f>IF(AND(K3&gt;20000,K3&lt;=40000),(K3-20000)*15%+0+1500,0)</f>
        <v>0</v>
      </c>
      <c r="Q6" s="9"/>
      <c r="S6" s="26"/>
    </row>
    <row r="7" spans="1:19" ht="20.25" thickTop="1" thickBot="1">
      <c r="C7" s="2" t="s">
        <v>1</v>
      </c>
      <c r="D7" s="7">
        <f>+E6</f>
        <v>40000</v>
      </c>
      <c r="E7" s="2" t="s">
        <v>7</v>
      </c>
      <c r="F7" s="4">
        <v>0.2</v>
      </c>
      <c r="G7" s="7">
        <v>0</v>
      </c>
      <c r="H7" s="7">
        <v>0</v>
      </c>
      <c r="M7" s="2" t="s">
        <v>0</v>
      </c>
      <c r="N7" s="7">
        <f>IF(K3&gt;40000,(K3-40000)*20%+0+1500+3000,0)</f>
        <v>0</v>
      </c>
      <c r="S7" s="26"/>
    </row>
    <row r="8" spans="1:19" ht="5.25" customHeight="1" thickTop="1" thickBot="1">
      <c r="A8" s="26"/>
      <c r="B8" s="26"/>
      <c r="C8" s="26"/>
      <c r="D8" s="26"/>
      <c r="E8" s="26"/>
      <c r="F8" s="26"/>
      <c r="G8" s="26"/>
      <c r="H8" s="26"/>
      <c r="I8" s="26"/>
      <c r="J8" s="26"/>
      <c r="K8" s="27"/>
      <c r="L8" s="26"/>
      <c r="M8" s="26"/>
      <c r="N8" s="27"/>
      <c r="O8" s="26"/>
      <c r="P8" s="26"/>
      <c r="Q8" s="26"/>
      <c r="R8" s="26"/>
      <c r="S8" s="26"/>
    </row>
    <row r="9" spans="1:19" ht="20.25" thickTop="1" thickBot="1">
      <c r="A9" s="30" t="s">
        <v>14</v>
      </c>
      <c r="B9" s="31" t="s">
        <v>15</v>
      </c>
      <c r="S9" s="26"/>
    </row>
    <row r="10" spans="1:19" ht="20.25" thickTop="1" thickBot="1">
      <c r="C10" s="2" t="s">
        <v>6</v>
      </c>
      <c r="D10" s="2" t="s">
        <v>12</v>
      </c>
      <c r="E10" s="2" t="s">
        <v>11</v>
      </c>
      <c r="F10" s="2" t="s">
        <v>10</v>
      </c>
      <c r="G10" s="2" t="s">
        <v>9</v>
      </c>
      <c r="H10" s="2" t="s">
        <v>8</v>
      </c>
      <c r="J10" s="10" t="s">
        <v>13</v>
      </c>
      <c r="K10" s="15">
        <f>+'حساب الضريبة المستحقة'!D27</f>
        <v>0</v>
      </c>
      <c r="L10" s="16"/>
      <c r="M10" s="10" t="s">
        <v>6</v>
      </c>
      <c r="N10" s="15" t="s">
        <v>5</v>
      </c>
      <c r="O10" s="16"/>
      <c r="P10" s="10" t="s">
        <v>8</v>
      </c>
      <c r="Q10" s="17">
        <f>SUM(N11:N15)</f>
        <v>0</v>
      </c>
      <c r="S10" s="26"/>
    </row>
    <row r="11" spans="1:19" ht="20.25" thickTop="1" thickBot="1">
      <c r="C11" s="2" t="s">
        <v>4</v>
      </c>
      <c r="D11" s="7">
        <v>0</v>
      </c>
      <c r="E11" s="7">
        <v>5000</v>
      </c>
      <c r="F11" s="4">
        <v>0</v>
      </c>
      <c r="G11" s="7">
        <f>+E11-D11</f>
        <v>5000</v>
      </c>
      <c r="H11" s="7">
        <f>F11*G11</f>
        <v>0</v>
      </c>
      <c r="M11" s="2" t="s">
        <v>4</v>
      </c>
      <c r="N11" s="7" t="str">
        <f>IF(K10&lt;=5000,"أعفاء",0)</f>
        <v>أعفاء</v>
      </c>
      <c r="S11" s="26"/>
    </row>
    <row r="12" spans="1:19" ht="20.25" thickTop="1" thickBot="1">
      <c r="C12" s="2" t="s">
        <v>3</v>
      </c>
      <c r="D12" s="7">
        <f>+E11</f>
        <v>5000</v>
      </c>
      <c r="E12" s="7">
        <v>20000</v>
      </c>
      <c r="F12" s="5">
        <v>0.1</v>
      </c>
      <c r="G12" s="7">
        <f>+E12-D12</f>
        <v>15000</v>
      </c>
      <c r="H12" s="7">
        <f>F12*G12</f>
        <v>1500</v>
      </c>
      <c r="M12" s="2" t="s">
        <v>3</v>
      </c>
      <c r="N12" s="7">
        <f>IF(AND(K10&gt;5000,K10&lt;=20000),(K10-5000)*10%+0,0)</f>
        <v>0</v>
      </c>
      <c r="S12" s="26"/>
    </row>
    <row r="13" spans="1:19" ht="20.25" thickTop="1" thickBot="1">
      <c r="C13" s="2" t="s">
        <v>2</v>
      </c>
      <c r="D13" s="7">
        <f>+E12</f>
        <v>20000</v>
      </c>
      <c r="E13" s="7">
        <v>40000</v>
      </c>
      <c r="F13" s="4">
        <v>0.15</v>
      </c>
      <c r="G13" s="7">
        <f>+E13-D13</f>
        <v>20000</v>
      </c>
      <c r="H13" s="7">
        <f>F13*G13</f>
        <v>3000</v>
      </c>
      <c r="M13" s="2" t="s">
        <v>2</v>
      </c>
      <c r="N13" s="7">
        <f>IF(AND(K10&gt;20000,K10&lt;=40000),(K10-20000)*15%+0+1500,0)</f>
        <v>0</v>
      </c>
      <c r="S13" s="26"/>
    </row>
    <row r="14" spans="1:19" ht="20.25" thickTop="1" thickBot="1">
      <c r="C14" s="2" t="s">
        <v>1</v>
      </c>
      <c r="D14" s="7">
        <f>+E13</f>
        <v>40000</v>
      </c>
      <c r="E14" s="7">
        <v>10000000</v>
      </c>
      <c r="F14" s="4">
        <v>0.2</v>
      </c>
      <c r="G14" s="7">
        <f>+E14-D14</f>
        <v>9960000</v>
      </c>
      <c r="H14" s="7">
        <f>F14*G14</f>
        <v>1992000</v>
      </c>
      <c r="M14" s="2" t="s">
        <v>1</v>
      </c>
      <c r="N14" s="7">
        <f>IF(AND(K10&gt;40000,K10&lt;=10000000),(K10-40000)*20%+0+1500+3000,0)</f>
        <v>0</v>
      </c>
      <c r="S14" s="26"/>
    </row>
    <row r="15" spans="1:19" ht="20.25" thickTop="1" thickBot="1">
      <c r="C15" s="2" t="s">
        <v>0</v>
      </c>
      <c r="D15" s="7">
        <f>+E14</f>
        <v>10000000</v>
      </c>
      <c r="E15" s="2" t="s">
        <v>7</v>
      </c>
      <c r="F15" s="4">
        <v>0.25</v>
      </c>
      <c r="G15" s="7">
        <v>0</v>
      </c>
      <c r="H15" s="7">
        <v>0</v>
      </c>
      <c r="M15" s="2" t="s">
        <v>0</v>
      </c>
      <c r="N15" s="7">
        <f>IF(K10&gt;10000000,(K10-10000000)*25%+0+1500+3000+1992000,0)</f>
        <v>0</v>
      </c>
      <c r="P15" s="9"/>
      <c r="S15" s="26"/>
    </row>
    <row r="16" spans="1:19" ht="7.5" customHeight="1" thickTop="1" thickBot="1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7"/>
      <c r="L16" s="26"/>
      <c r="M16" s="26"/>
      <c r="N16" s="27"/>
      <c r="O16" s="26"/>
      <c r="P16" s="26"/>
      <c r="Q16" s="26"/>
      <c r="R16" s="26"/>
      <c r="S16" s="26"/>
    </row>
    <row r="17" spans="1:19" ht="20.25" thickTop="1" thickBot="1">
      <c r="A17" s="30" t="str">
        <f>+A9</f>
        <v xml:space="preserve">عن عامى </v>
      </c>
      <c r="B17" s="31" t="s">
        <v>16</v>
      </c>
      <c r="S17" s="26"/>
    </row>
    <row r="18" spans="1:19" ht="20.25" thickTop="1" thickBot="1">
      <c r="C18" s="2" t="s">
        <v>6</v>
      </c>
      <c r="D18" s="2" t="s">
        <v>12</v>
      </c>
      <c r="E18" s="2" t="s">
        <v>11</v>
      </c>
      <c r="F18" s="2" t="s">
        <v>10</v>
      </c>
      <c r="G18" s="2" t="s">
        <v>9</v>
      </c>
      <c r="H18" s="2" t="s">
        <v>8</v>
      </c>
      <c r="J18" s="18" t="s">
        <v>13</v>
      </c>
      <c r="K18" s="19">
        <f>+'حساب الضريبة المستحقة'!D35</f>
        <v>0</v>
      </c>
      <c r="L18" s="20"/>
      <c r="M18" s="18" t="s">
        <v>6</v>
      </c>
      <c r="N18" s="19" t="s">
        <v>5</v>
      </c>
      <c r="O18" s="20"/>
      <c r="P18" s="18" t="s">
        <v>8</v>
      </c>
      <c r="Q18" s="21">
        <f>SUM(N19:N23)</f>
        <v>0</v>
      </c>
      <c r="S18" s="26"/>
    </row>
    <row r="19" spans="1:19" ht="20.25" thickTop="1" thickBot="1">
      <c r="C19" s="2" t="s">
        <v>4</v>
      </c>
      <c r="D19" s="7">
        <v>0</v>
      </c>
      <c r="E19" s="7">
        <v>5000</v>
      </c>
      <c r="F19" s="4">
        <v>0</v>
      </c>
      <c r="G19" s="7">
        <f>+E19-D19</f>
        <v>5000</v>
      </c>
      <c r="H19" s="7">
        <f>F19*G19</f>
        <v>0</v>
      </c>
      <c r="M19" s="2" t="s">
        <v>4</v>
      </c>
      <c r="N19" s="7" t="str">
        <f>IF(K18&lt;=5000,"أعفاء",0)</f>
        <v>أعفاء</v>
      </c>
      <c r="P19" s="8"/>
      <c r="S19" s="26"/>
    </row>
    <row r="20" spans="1:19" ht="20.25" thickTop="1" thickBot="1">
      <c r="C20" s="2" t="s">
        <v>3</v>
      </c>
      <c r="D20" s="7">
        <f>+E19</f>
        <v>5000</v>
      </c>
      <c r="E20" s="7">
        <v>30000</v>
      </c>
      <c r="F20" s="5">
        <v>0.1</v>
      </c>
      <c r="G20" s="7">
        <f>+E20-D20</f>
        <v>25000</v>
      </c>
      <c r="H20" s="7">
        <f>F20*G20</f>
        <v>2500</v>
      </c>
      <c r="M20" s="2" t="s">
        <v>3</v>
      </c>
      <c r="N20" s="7">
        <f>IF(AND(K18&gt;5000,K18&lt;=30000),(K18-5000)*10%+0,0)</f>
        <v>0</v>
      </c>
      <c r="P20" s="8"/>
      <c r="Q20" s="9"/>
      <c r="R20" s="9"/>
      <c r="S20" s="26"/>
    </row>
    <row r="21" spans="1:19" ht="20.25" thickTop="1" thickBot="1">
      <c r="C21" s="2" t="s">
        <v>2</v>
      </c>
      <c r="D21" s="7">
        <f>+E20</f>
        <v>30000</v>
      </c>
      <c r="E21" s="7">
        <v>45000</v>
      </c>
      <c r="F21" s="4">
        <v>0.15</v>
      </c>
      <c r="G21" s="7">
        <f>+E21-D21</f>
        <v>15000</v>
      </c>
      <c r="H21" s="7">
        <f>F21*G21</f>
        <v>2250</v>
      </c>
      <c r="M21" s="2" t="s">
        <v>2</v>
      </c>
      <c r="N21" s="7">
        <f>IF(AND(K18&gt;30000,K18&lt;=45000),(K18-30000)*15%+0+2250,0)</f>
        <v>0</v>
      </c>
      <c r="P21" s="8"/>
      <c r="Q21" s="9"/>
      <c r="R21" s="9"/>
      <c r="S21" s="26"/>
    </row>
    <row r="22" spans="1:19" ht="20.25" thickTop="1" thickBot="1">
      <c r="C22" s="2" t="s">
        <v>1</v>
      </c>
      <c r="D22" s="7">
        <f>+E21</f>
        <v>45000</v>
      </c>
      <c r="E22" s="7">
        <v>250000</v>
      </c>
      <c r="F22" s="4">
        <v>0.2</v>
      </c>
      <c r="G22" s="7">
        <f>+E22-D22</f>
        <v>205000</v>
      </c>
      <c r="H22" s="7">
        <f>F22*G22</f>
        <v>41000</v>
      </c>
      <c r="M22" s="2" t="s">
        <v>1</v>
      </c>
      <c r="N22" s="7">
        <f>IF(AND(K18&gt;45000,K18&lt;=250000),(K18-45000)*20%+0+2500+2250,0)</f>
        <v>0</v>
      </c>
      <c r="P22" s="8"/>
      <c r="Q22" s="9"/>
      <c r="S22" s="26"/>
    </row>
    <row r="23" spans="1:19" ht="20.25" thickTop="1" thickBot="1">
      <c r="C23" s="2" t="s">
        <v>0</v>
      </c>
      <c r="D23" s="7">
        <f>+E22</f>
        <v>250000</v>
      </c>
      <c r="E23" s="2" t="s">
        <v>7</v>
      </c>
      <c r="F23" s="4">
        <v>0.25</v>
      </c>
      <c r="G23" s="7">
        <v>0</v>
      </c>
      <c r="H23" s="7">
        <v>0</v>
      </c>
      <c r="M23" s="2" t="s">
        <v>0</v>
      </c>
      <c r="N23" s="7">
        <f>IF(K18&gt;250000,(K18-250000)*25%+0+2500+2250+41000,0)</f>
        <v>0</v>
      </c>
      <c r="P23" s="8"/>
      <c r="R23" s="9"/>
      <c r="S23" s="28"/>
    </row>
    <row r="24" spans="1:19" ht="8.25" customHeight="1" thickTop="1" thickBot="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7"/>
      <c r="L24" s="26"/>
      <c r="M24" s="26"/>
      <c r="N24" s="27"/>
      <c r="O24" s="26"/>
      <c r="P24" s="26"/>
      <c r="Q24" s="26"/>
      <c r="R24" s="26"/>
      <c r="S24" s="26"/>
    </row>
    <row r="25" spans="1:19" ht="20.25" thickTop="1" thickBot="1">
      <c r="A25" s="30" t="str">
        <f>+A17</f>
        <v xml:space="preserve">عن عامى </v>
      </c>
      <c r="B25" s="31" t="s">
        <v>17</v>
      </c>
      <c r="Q25" s="9"/>
      <c r="S25" s="26"/>
    </row>
    <row r="26" spans="1:19" ht="20.25" thickTop="1" thickBot="1">
      <c r="C26" s="2" t="s">
        <v>6</v>
      </c>
      <c r="D26" s="2" t="s">
        <v>12</v>
      </c>
      <c r="E26" s="2" t="s">
        <v>11</v>
      </c>
      <c r="F26" s="2" t="s">
        <v>10</v>
      </c>
      <c r="G26" s="2" t="s">
        <v>9</v>
      </c>
      <c r="H26" s="2" t="s">
        <v>8</v>
      </c>
      <c r="J26" s="22" t="s">
        <v>13</v>
      </c>
      <c r="K26" s="23">
        <f>+'حساب الضريبة المستحقة'!D43</f>
        <v>0</v>
      </c>
      <c r="L26" s="24"/>
      <c r="M26" s="22" t="s">
        <v>6</v>
      </c>
      <c r="N26" s="23" t="s">
        <v>5</v>
      </c>
      <c r="O26" s="24"/>
      <c r="P26" s="22" t="s">
        <v>8</v>
      </c>
      <c r="Q26" s="25">
        <f>SUM(N27:N31)</f>
        <v>0</v>
      </c>
      <c r="S26" s="26"/>
    </row>
    <row r="27" spans="1:19" ht="20.25" thickTop="1" thickBot="1">
      <c r="C27" s="2" t="s">
        <v>4</v>
      </c>
      <c r="D27" s="7">
        <v>0</v>
      </c>
      <c r="E27" s="7">
        <v>6500</v>
      </c>
      <c r="F27" s="4">
        <v>0</v>
      </c>
      <c r="G27" s="2">
        <f>+E27-D27</f>
        <v>6500</v>
      </c>
      <c r="H27" s="7">
        <f>F27*G27</f>
        <v>0</v>
      </c>
      <c r="L27" s="6"/>
      <c r="M27" s="2" t="s">
        <v>4</v>
      </c>
      <c r="N27" s="7" t="str">
        <f>IF(K26&lt;=6500,"أعفاء",0)</f>
        <v>أعفاء</v>
      </c>
      <c r="S27" s="26"/>
    </row>
    <row r="28" spans="1:19" ht="20.25" thickTop="1" thickBot="1">
      <c r="C28" s="2" t="s">
        <v>3</v>
      </c>
      <c r="D28" s="7">
        <v>6500</v>
      </c>
      <c r="E28" s="7">
        <v>30000</v>
      </c>
      <c r="F28" s="5">
        <v>0.1</v>
      </c>
      <c r="G28" s="2">
        <f>+E28-D28</f>
        <v>23500</v>
      </c>
      <c r="H28" s="7">
        <f>F28*G28</f>
        <v>2350</v>
      </c>
      <c r="M28" s="2" t="s">
        <v>3</v>
      </c>
      <c r="N28" s="7">
        <f>IF(AND(K26&gt;6500,K26&lt;=30000),(K26-6500)*10%+0,0)</f>
        <v>0</v>
      </c>
      <c r="S28" s="26"/>
    </row>
    <row r="29" spans="1:19" ht="20.25" thickTop="1" thickBot="1">
      <c r="C29" s="2" t="s">
        <v>2</v>
      </c>
      <c r="D29" s="7">
        <v>30000</v>
      </c>
      <c r="E29" s="7">
        <v>45000</v>
      </c>
      <c r="F29" s="4">
        <v>0.15</v>
      </c>
      <c r="G29" s="2">
        <f>+E29-D29</f>
        <v>15000</v>
      </c>
      <c r="H29" s="7">
        <f>F29*G29</f>
        <v>2250</v>
      </c>
      <c r="M29" s="2" t="s">
        <v>2</v>
      </c>
      <c r="N29" s="7">
        <f>IF(AND(K26&gt;30000,K26&lt;=45000),(K26-30000)*15%+0+2350,0)</f>
        <v>0</v>
      </c>
      <c r="S29" s="26"/>
    </row>
    <row r="30" spans="1:19" ht="20.25" thickTop="1" thickBot="1">
      <c r="C30" s="2" t="s">
        <v>1</v>
      </c>
      <c r="D30" s="7">
        <v>45000</v>
      </c>
      <c r="E30" s="7">
        <v>200000</v>
      </c>
      <c r="F30" s="4">
        <v>0.2</v>
      </c>
      <c r="G30" s="2">
        <f>+E30-D30</f>
        <v>155000</v>
      </c>
      <c r="H30" s="7">
        <f>F30*G30</f>
        <v>31000</v>
      </c>
      <c r="M30" s="2" t="s">
        <v>1</v>
      </c>
      <c r="N30" s="7">
        <f>IF(AND(K26&gt;45000,K26&lt;=200000),(K26-45000)*20%+0+2350+2250,0)</f>
        <v>0</v>
      </c>
      <c r="S30" s="26"/>
    </row>
    <row r="31" spans="1:19" ht="20.25" thickTop="1" thickBot="1">
      <c r="C31" s="2" t="s">
        <v>0</v>
      </c>
      <c r="D31" s="7">
        <v>200000</v>
      </c>
      <c r="E31" s="2" t="s">
        <v>7</v>
      </c>
      <c r="F31" s="3">
        <v>0.22500000000000001</v>
      </c>
      <c r="G31" s="7">
        <v>0</v>
      </c>
      <c r="H31" s="7">
        <v>0</v>
      </c>
      <c r="M31" s="2" t="s">
        <v>0</v>
      </c>
      <c r="N31" s="7">
        <f>IF(K26&gt;200000,(K26-200000)*22.5%+0+2350+2250+31000,0)</f>
        <v>0</v>
      </c>
      <c r="S31" s="26"/>
    </row>
    <row r="32" spans="1:19" ht="7.5" customHeight="1" thickTop="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7"/>
      <c r="L32" s="26"/>
      <c r="M32" s="26"/>
      <c r="N32" s="27"/>
      <c r="O32" s="26"/>
      <c r="P32" s="26"/>
      <c r="Q32" s="26"/>
      <c r="R32" s="26"/>
      <c r="S32" s="26"/>
    </row>
    <row r="33"/>
    <row r="34"/>
    <row r="35"/>
    <row r="36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</sheetData>
  <sheetProtection password="CF7A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9"/>
  <sheetViews>
    <sheetView rightToLeft="1" topLeftCell="G1" zoomScale="115" zoomScaleNormal="115" workbookViewId="0">
      <selection activeCell="N9" sqref="N9"/>
    </sheetView>
  </sheetViews>
  <sheetFormatPr defaultColWidth="0" defaultRowHeight="18.75" zeroHeight="1"/>
  <cols>
    <col min="1" max="1" width="10.85546875" style="1" bestFit="1" customWidth="1"/>
    <col min="2" max="2" width="17.28515625" style="1" bestFit="1" customWidth="1"/>
    <col min="3" max="3" width="14.7109375" style="1" bestFit="1" customWidth="1"/>
    <col min="4" max="5" width="19.7109375" style="1" bestFit="1" customWidth="1"/>
    <col min="6" max="6" width="21.140625" style="1" bestFit="1" customWidth="1"/>
    <col min="7" max="7" width="31.28515625" style="1" bestFit="1" customWidth="1"/>
    <col min="8" max="8" width="18.28515625" style="1" bestFit="1" customWidth="1"/>
    <col min="9" max="9" width="1.7109375" style="1" customWidth="1"/>
    <col min="10" max="10" width="22.42578125" style="1" bestFit="1" customWidth="1"/>
    <col min="11" max="11" width="19.7109375" style="8" bestFit="1" customWidth="1"/>
    <col min="12" max="12" width="2.140625" style="1" customWidth="1"/>
    <col min="13" max="13" width="14.7109375" style="1" bestFit="1" customWidth="1"/>
    <col min="14" max="14" width="18.28515625" style="8" bestFit="1" customWidth="1"/>
    <col min="15" max="15" width="3.85546875" style="1" customWidth="1"/>
    <col min="16" max="16" width="17.28515625" style="1" bestFit="1" customWidth="1"/>
    <col min="17" max="17" width="24.28515625" style="1" bestFit="1" customWidth="1"/>
    <col min="18" max="18" width="16" style="1" bestFit="1" customWidth="1"/>
    <col min="19" max="19" width="1.7109375" style="1" customWidth="1"/>
    <col min="20" max="33" width="9" style="1" customWidth="1"/>
    <col min="34" max="39" width="9" style="1" hidden="1" customWidth="1"/>
    <col min="40" max="43" width="0" style="1" hidden="1" customWidth="1"/>
    <col min="44" max="72" width="9" style="1" hidden="1" customWidth="1"/>
    <col min="73" max="16384" width="9" style="1" hidden="1"/>
  </cols>
  <sheetData>
    <row r="1" spans="1:19" ht="4.5" customHeight="1" thickBot="1">
      <c r="A1" s="26"/>
      <c r="B1" s="26"/>
      <c r="C1" s="26"/>
      <c r="D1" s="26"/>
      <c r="E1" s="26"/>
      <c r="F1" s="26"/>
      <c r="G1" s="26"/>
      <c r="H1" s="26"/>
      <c r="I1" s="26"/>
      <c r="J1" s="26"/>
      <c r="K1" s="27"/>
      <c r="L1" s="26"/>
      <c r="M1" s="26"/>
      <c r="N1" s="27"/>
      <c r="O1" s="26"/>
      <c r="P1" s="26"/>
      <c r="Q1" s="26"/>
      <c r="R1" s="26"/>
      <c r="S1" s="26"/>
    </row>
    <row r="2" spans="1:19" ht="20.25" thickTop="1" thickBot="1">
      <c r="A2" s="30" t="s">
        <v>18</v>
      </c>
      <c r="B2" s="31">
        <v>2011</v>
      </c>
      <c r="C2" s="29"/>
      <c r="S2" s="26"/>
    </row>
    <row r="3" spans="1:19" ht="20.25" thickTop="1" thickBot="1">
      <c r="C3" s="2" t="s">
        <v>6</v>
      </c>
      <c r="D3" s="2" t="s">
        <v>12</v>
      </c>
      <c r="E3" s="2" t="s">
        <v>11</v>
      </c>
      <c r="F3" s="2" t="s">
        <v>10</v>
      </c>
      <c r="G3" s="2" t="s">
        <v>9</v>
      </c>
      <c r="H3" s="2" t="s">
        <v>8</v>
      </c>
      <c r="J3" s="11" t="s">
        <v>13</v>
      </c>
      <c r="K3" s="12">
        <f>+'حساب الضريبة المستحقة'!D19</f>
        <v>0</v>
      </c>
      <c r="L3" s="13"/>
      <c r="M3" s="11" t="s">
        <v>6</v>
      </c>
      <c r="N3" s="12" t="s">
        <v>5</v>
      </c>
      <c r="O3" s="13"/>
      <c r="P3" s="11" t="s">
        <v>8</v>
      </c>
      <c r="Q3" s="14">
        <f>SUM(N4:N4)</f>
        <v>0</v>
      </c>
      <c r="S3" s="26"/>
    </row>
    <row r="4" spans="1:19" ht="20.25" thickTop="1" thickBot="1">
      <c r="C4" s="2" t="s">
        <v>4</v>
      </c>
      <c r="D4" s="7">
        <v>0</v>
      </c>
      <c r="E4" s="7" t="s">
        <v>7</v>
      </c>
      <c r="F4" s="4">
        <v>0.2</v>
      </c>
      <c r="G4" s="7">
        <v>0</v>
      </c>
      <c r="H4" s="7">
        <f>F4*G4</f>
        <v>0</v>
      </c>
      <c r="M4" s="2" t="s">
        <v>4</v>
      </c>
      <c r="N4" s="7">
        <f>IF(K3&gt;0,K3*F4,0)</f>
        <v>0</v>
      </c>
      <c r="S4" s="26"/>
    </row>
    <row r="5" spans="1:19" ht="5.25" customHeight="1" thickTop="1" thickBot="1">
      <c r="A5" s="26"/>
      <c r="B5" s="26"/>
      <c r="C5" s="26"/>
      <c r="D5" s="26"/>
      <c r="E5" s="26"/>
      <c r="F5" s="26"/>
      <c r="G5" s="26"/>
      <c r="H5" s="26"/>
      <c r="I5" s="26"/>
      <c r="J5" s="26"/>
      <c r="K5" s="27"/>
      <c r="L5" s="26"/>
      <c r="M5" s="26"/>
      <c r="N5" s="27"/>
      <c r="O5" s="26"/>
      <c r="P5" s="26"/>
      <c r="Q5" s="26"/>
      <c r="R5" s="26"/>
      <c r="S5" s="26"/>
    </row>
    <row r="6" spans="1:19" ht="20.25" thickTop="1" thickBot="1">
      <c r="A6" s="30" t="s">
        <v>14</v>
      </c>
      <c r="B6" s="31" t="s">
        <v>15</v>
      </c>
      <c r="S6" s="26"/>
    </row>
    <row r="7" spans="1:19" ht="20.25" thickTop="1" thickBot="1">
      <c r="C7" s="2" t="s">
        <v>6</v>
      </c>
      <c r="D7" s="2" t="s">
        <v>12</v>
      </c>
      <c r="E7" s="2" t="s">
        <v>11</v>
      </c>
      <c r="F7" s="2" t="s">
        <v>10</v>
      </c>
      <c r="G7" s="2" t="s">
        <v>9</v>
      </c>
      <c r="H7" s="2" t="s">
        <v>8</v>
      </c>
      <c r="J7" s="10" t="s">
        <v>13</v>
      </c>
      <c r="K7" s="15">
        <f>+'حساب الضريبة المستحقة'!D27</f>
        <v>0</v>
      </c>
      <c r="L7" s="16"/>
      <c r="M7" s="10" t="s">
        <v>6</v>
      </c>
      <c r="N7" s="15" t="s">
        <v>5</v>
      </c>
      <c r="O7" s="16"/>
      <c r="P7" s="10" t="s">
        <v>8</v>
      </c>
      <c r="Q7" s="17">
        <f>SUM(N8:N9)</f>
        <v>0</v>
      </c>
      <c r="S7" s="26"/>
    </row>
    <row r="8" spans="1:19" ht="20.25" thickTop="1" thickBot="1">
      <c r="C8" s="2" t="s">
        <v>4</v>
      </c>
      <c r="D8" s="7">
        <v>0</v>
      </c>
      <c r="E8" s="7">
        <v>10000000</v>
      </c>
      <c r="F8" s="4">
        <v>0.2</v>
      </c>
      <c r="G8" s="7">
        <f>+E8-D8</f>
        <v>10000000</v>
      </c>
      <c r="H8" s="7">
        <f>F8*G8</f>
        <v>2000000</v>
      </c>
      <c r="M8" s="2" t="s">
        <v>4</v>
      </c>
      <c r="N8" s="7">
        <f>IF(AND(K7&gt;0,K7&lt;=10000000),(K7)*20%,0)</f>
        <v>0</v>
      </c>
      <c r="S8" s="26"/>
    </row>
    <row r="9" spans="1:19" ht="20.25" thickTop="1" thickBot="1">
      <c r="C9" s="2" t="s">
        <v>3</v>
      </c>
      <c r="D9" s="7">
        <f>+E8</f>
        <v>10000000</v>
      </c>
      <c r="E9" s="7" t="s">
        <v>7</v>
      </c>
      <c r="F9" s="5">
        <v>0.25</v>
      </c>
      <c r="G9" s="7">
        <v>0</v>
      </c>
      <c r="H9" s="7">
        <v>0</v>
      </c>
      <c r="M9" s="2" t="s">
        <v>3</v>
      </c>
      <c r="N9" s="7">
        <f>IF(K7&gt;10000000,(K7-10000000)*25%+2000000,0)</f>
        <v>0</v>
      </c>
      <c r="S9" s="26"/>
    </row>
    <row r="10" spans="1:19" ht="7.5" customHeight="1" thickTop="1" thickBot="1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7"/>
      <c r="L10" s="26"/>
      <c r="M10" s="26"/>
      <c r="N10" s="27"/>
      <c r="O10" s="26"/>
      <c r="P10" s="26"/>
      <c r="Q10" s="26"/>
      <c r="R10" s="26"/>
      <c r="S10" s="26"/>
    </row>
    <row r="11" spans="1:19" ht="20.25" thickTop="1" thickBot="1">
      <c r="A11" s="30" t="str">
        <f>+A6</f>
        <v xml:space="preserve">عن عامى </v>
      </c>
      <c r="B11" s="31" t="s">
        <v>16</v>
      </c>
      <c r="S11" s="26"/>
    </row>
    <row r="12" spans="1:19" ht="20.25" thickTop="1" thickBot="1">
      <c r="C12" s="2" t="s">
        <v>6</v>
      </c>
      <c r="D12" s="2" t="s">
        <v>12</v>
      </c>
      <c r="E12" s="2" t="s">
        <v>11</v>
      </c>
      <c r="F12" s="2" t="s">
        <v>10</v>
      </c>
      <c r="G12" s="2" t="s">
        <v>9</v>
      </c>
      <c r="H12" s="2" t="s">
        <v>8</v>
      </c>
      <c r="J12" s="18" t="s">
        <v>13</v>
      </c>
      <c r="K12" s="19">
        <f>+'حساب الضريبة المستحقة'!D35</f>
        <v>0</v>
      </c>
      <c r="L12" s="20"/>
      <c r="M12" s="18" t="s">
        <v>6</v>
      </c>
      <c r="N12" s="19" t="s">
        <v>5</v>
      </c>
      <c r="O12" s="20"/>
      <c r="P12" s="18" t="s">
        <v>8</v>
      </c>
      <c r="Q12" s="21">
        <f>SUM(N13:N13)</f>
        <v>0</v>
      </c>
      <c r="S12" s="26"/>
    </row>
    <row r="13" spans="1:19" ht="20.25" thickTop="1" thickBot="1">
      <c r="C13" s="2" t="s">
        <v>4</v>
      </c>
      <c r="D13" s="7">
        <v>0</v>
      </c>
      <c r="E13" s="7" t="s">
        <v>7</v>
      </c>
      <c r="F13" s="4">
        <v>0.25</v>
      </c>
      <c r="G13" s="7">
        <v>0</v>
      </c>
      <c r="H13" s="7">
        <f>F13*G13</f>
        <v>0</v>
      </c>
      <c r="M13" s="2" t="s">
        <v>4</v>
      </c>
      <c r="N13" s="7">
        <f>IF(K12&gt;0,K12*F13,0)</f>
        <v>0</v>
      </c>
      <c r="P13" s="8"/>
      <c r="S13" s="26"/>
    </row>
    <row r="14" spans="1:19" ht="8.25" customHeight="1" thickTop="1" thickBot="1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7"/>
      <c r="L14" s="26"/>
      <c r="M14" s="26"/>
      <c r="N14" s="27"/>
      <c r="O14" s="26"/>
      <c r="P14" s="26"/>
      <c r="Q14" s="26"/>
      <c r="R14" s="26"/>
      <c r="S14" s="26"/>
    </row>
    <row r="15" spans="1:19" ht="20.25" thickTop="1" thickBot="1">
      <c r="A15" s="30" t="str">
        <f>+A11</f>
        <v xml:space="preserve">عن عامى </v>
      </c>
      <c r="B15" s="31" t="s">
        <v>17</v>
      </c>
      <c r="Q15" s="9"/>
      <c r="S15" s="26"/>
    </row>
    <row r="16" spans="1:19" ht="20.25" thickTop="1" thickBot="1">
      <c r="C16" s="2" t="s">
        <v>6</v>
      </c>
      <c r="D16" s="2" t="s">
        <v>12</v>
      </c>
      <c r="E16" s="2" t="s">
        <v>11</v>
      </c>
      <c r="F16" s="2" t="s">
        <v>10</v>
      </c>
      <c r="G16" s="2" t="s">
        <v>9</v>
      </c>
      <c r="H16" s="2" t="s">
        <v>8</v>
      </c>
      <c r="J16" s="22" t="s">
        <v>13</v>
      </c>
      <c r="K16" s="23">
        <f>+'حساب الضريبة المستحقة'!D43</f>
        <v>0</v>
      </c>
      <c r="L16" s="24"/>
      <c r="M16" s="22" t="s">
        <v>6</v>
      </c>
      <c r="N16" s="23" t="s">
        <v>5</v>
      </c>
      <c r="O16" s="24"/>
      <c r="P16" s="22" t="s">
        <v>8</v>
      </c>
      <c r="Q16" s="25">
        <f>SUM(N17:N17)</f>
        <v>0</v>
      </c>
      <c r="S16" s="26"/>
    </row>
    <row r="17" spans="1:19" ht="20.25" thickTop="1" thickBot="1">
      <c r="C17" s="2" t="s">
        <v>4</v>
      </c>
      <c r="D17" s="7">
        <v>0</v>
      </c>
      <c r="E17" s="7" t="s">
        <v>7</v>
      </c>
      <c r="F17" s="3">
        <v>0.22500000000000001</v>
      </c>
      <c r="G17" s="7">
        <v>0</v>
      </c>
      <c r="H17" s="7">
        <f>F17*G17</f>
        <v>0</v>
      </c>
      <c r="L17" s="6"/>
      <c r="M17" s="2" t="s">
        <v>4</v>
      </c>
      <c r="N17" s="7">
        <f>IF(K16&gt;0,K16*F17,0)</f>
        <v>0</v>
      </c>
      <c r="S17" s="26"/>
    </row>
    <row r="18" spans="1:19" ht="7.5" customHeight="1" thickTop="1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7"/>
      <c r="L18" s="26"/>
      <c r="M18" s="26"/>
      <c r="N18" s="27"/>
      <c r="O18" s="26"/>
      <c r="P18" s="26"/>
      <c r="Q18" s="26"/>
      <c r="R18" s="26"/>
      <c r="S18" s="26"/>
    </row>
    <row r="19" spans="1:19"/>
    <row r="20" spans="1:19"/>
    <row r="21" spans="1:19"/>
    <row r="22" spans="1:19"/>
    <row r="23" spans="1:19" hidden="1"/>
    <row r="24" spans="1:19" hidden="1"/>
    <row r="25" spans="1:19" hidden="1"/>
    <row r="26" spans="1:19" hidden="1"/>
    <row r="27" spans="1:19" hidden="1"/>
    <row r="28" spans="1:19" hidden="1"/>
    <row r="29" spans="1:19" hidden="1"/>
    <row r="30" spans="1:19" hidden="1"/>
    <row r="31" spans="1:19" hidden="1"/>
    <row r="32" spans="1:1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/>
    <row r="47"/>
    <row r="48"/>
    <row r="49"/>
    <row r="50"/>
    <row r="51"/>
    <row r="52"/>
    <row r="53"/>
    <row r="54"/>
    <row r="55"/>
    <row r="56"/>
    <row r="57"/>
    <row r="58"/>
    <row r="59"/>
  </sheetData>
  <sheetProtection password="CF7A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حساب الضريبة المستحقة</vt:lpstr>
      <vt:lpstr>الشرائح التصاعدية للأفراد</vt:lpstr>
      <vt:lpstr>الشرائح التصاعدية للشركات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</dc:creator>
  <cp:lastModifiedBy>Ahmed HP</cp:lastModifiedBy>
  <dcterms:created xsi:type="dcterms:W3CDTF">2017-01-30T16:59:03Z</dcterms:created>
  <dcterms:modified xsi:type="dcterms:W3CDTF">2017-03-13T01:31:18Z</dcterms:modified>
</cp:coreProperties>
</file>